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uniri-my.sharepoint.com/personal/ivana_dorotic_uniri_hr/Documents/DESKTOP1/DiamondOA_popis_casopisa/Provjereni popis/"/>
    </mc:Choice>
  </mc:AlternateContent>
  <xr:revisionPtr revIDLastSave="18" documentId="8_{64AA17C1-68C1-4DF4-8F49-F9BF68E6A3D6}" xr6:coauthVersionLast="47" xr6:coauthVersionMax="47" xr10:uidLastSave="{34F6B63B-31DE-4619-8192-936DB987AA5A}"/>
  <bookViews>
    <workbookView xWindow="-26850" yWindow="-3480" windowWidth="19365" windowHeight="15135" xr2:uid="{58855E24-62E5-4ADF-A69A-BA11A97A516D}"/>
  </bookViews>
  <sheets>
    <sheet name="WOS" sheetId="1" r:id="rId1"/>
    <sheet name="Scopus" sheetId="2" r:id="rId2"/>
  </sheets>
  <definedNames>
    <definedName name="_xlnm._FilterDatabase" localSheetId="1" hidden="1">Scopus!$A$1:$N$1</definedName>
    <definedName name="_xlnm._FilterDatabase" localSheetId="0" hidden="1">WOS!$A$1:$G$404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0" i="1" l="1"/>
  <c r="F404" i="1"/>
  <c r="F189" i="1"/>
  <c r="F242" i="1"/>
  <c r="F31" i="1"/>
  <c r="F63" i="1"/>
  <c r="F181" i="1"/>
  <c r="F366" i="1"/>
  <c r="F281" i="1"/>
  <c r="F62" i="1"/>
  <c r="F174" i="1"/>
  <c r="F388" i="1"/>
  <c r="F310" i="1"/>
  <c r="F101" i="1"/>
  <c r="F332" i="1"/>
  <c r="F335" i="1"/>
  <c r="F331" i="1"/>
  <c r="F403" i="1"/>
  <c r="F312" i="1"/>
  <c r="F348" i="1"/>
  <c r="F117" i="1"/>
  <c r="F9" i="1"/>
  <c r="F212" i="1"/>
  <c r="F116" i="1"/>
  <c r="F261" i="1"/>
  <c r="F330" i="1"/>
  <c r="F170" i="1"/>
  <c r="F280" i="1"/>
  <c r="F395" i="1"/>
  <c r="F147" i="1"/>
  <c r="F7" i="1"/>
  <c r="F80" i="1"/>
  <c r="F376" i="1"/>
  <c r="F173" i="1"/>
  <c r="F276" i="1"/>
  <c r="F188" i="1"/>
  <c r="F187" i="1"/>
  <c r="F359" i="1"/>
  <c r="F329" i="1"/>
  <c r="F383" i="1"/>
  <c r="F369" i="1"/>
  <c r="F375" i="1"/>
  <c r="F156" i="1"/>
  <c r="F238" i="1"/>
  <c r="F365" i="1"/>
  <c r="F223" i="1"/>
  <c r="F379" i="1"/>
  <c r="F399" i="1"/>
  <c r="F42" i="1"/>
  <c r="F90" i="1"/>
  <c r="F275" i="1"/>
  <c r="F157" i="1"/>
  <c r="F237" i="1"/>
  <c r="F50" i="1"/>
  <c r="F115" i="1"/>
  <c r="F384" i="1"/>
  <c r="F6" i="1"/>
  <c r="F258" i="1"/>
  <c r="F24" i="1"/>
  <c r="F129" i="1"/>
  <c r="F41" i="1"/>
  <c r="F132" i="1"/>
  <c r="F311" i="1"/>
  <c r="F257" i="1"/>
  <c r="F287" i="1"/>
  <c r="F279" i="1"/>
  <c r="F274" i="1"/>
  <c r="F211" i="1"/>
  <c r="F372" i="1"/>
  <c r="F273" i="1"/>
  <c r="F146" i="1"/>
  <c r="F110" i="1"/>
  <c r="F282" i="1"/>
  <c r="F259" i="1"/>
  <c r="F345" i="1"/>
  <c r="F328" i="1"/>
  <c r="F86" i="1"/>
  <c r="F236" i="1"/>
  <c r="F222" i="1"/>
  <c r="F199" i="1"/>
  <c r="F204" i="1"/>
  <c r="F358" i="1"/>
  <c r="F168" i="1"/>
  <c r="F61" i="1"/>
  <c r="F100" i="1"/>
  <c r="F70" i="1"/>
  <c r="F200" i="1"/>
  <c r="F4" i="1"/>
  <c r="F386" i="1"/>
  <c r="F327" i="1"/>
  <c r="F148" i="1"/>
  <c r="F231" i="1"/>
  <c r="F137" i="1"/>
  <c r="F186" i="1"/>
  <c r="F180" i="1"/>
  <c r="F278" i="1"/>
  <c r="F109" i="1"/>
  <c r="F54" i="1"/>
  <c r="F290" i="1"/>
  <c r="F28" i="1"/>
  <c r="F171" i="1"/>
  <c r="F362" i="1"/>
  <c r="F272" i="1"/>
  <c r="F357" i="1"/>
  <c r="F121" i="1"/>
  <c r="F356" i="1"/>
  <c r="F23" i="1"/>
  <c r="F152" i="1"/>
  <c r="F326" i="1"/>
  <c r="F294" i="1"/>
  <c r="F8" i="1"/>
  <c r="F370" i="1"/>
  <c r="F38" i="1"/>
  <c r="F185" i="1"/>
  <c r="F108" i="1"/>
  <c r="F341" i="1"/>
  <c r="F155" i="1"/>
  <c r="F374" i="1"/>
  <c r="F33" i="1"/>
  <c r="F179" i="1"/>
  <c r="F277" i="1"/>
  <c r="F302" i="1"/>
  <c r="F334" i="1"/>
  <c r="F344" i="1"/>
  <c r="F382" i="1"/>
  <c r="F402" i="1"/>
  <c r="F65" i="1"/>
  <c r="F60" i="1"/>
  <c r="F49" i="1"/>
  <c r="F34" i="1"/>
  <c r="F178" i="1"/>
  <c r="F107" i="1"/>
  <c r="F381" i="1"/>
  <c r="F17" i="1"/>
  <c r="F106" i="1"/>
  <c r="F398" i="1"/>
  <c r="F224" i="1"/>
  <c r="F371" i="1"/>
  <c r="F190" i="1"/>
  <c r="F37" i="1"/>
  <c r="F325" i="1"/>
  <c r="F166" i="1"/>
  <c r="F394" i="1"/>
  <c r="F271" i="1"/>
  <c r="F198" i="1"/>
  <c r="F53" i="1"/>
  <c r="F21" i="1"/>
  <c r="F20" i="1"/>
  <c r="F219" i="1"/>
  <c r="F309" i="1"/>
  <c r="F210" i="1"/>
  <c r="F252" i="1"/>
  <c r="F397" i="1"/>
  <c r="F55" i="1"/>
  <c r="F213" i="1"/>
  <c r="F150" i="1"/>
  <c r="F128" i="1"/>
  <c r="F324" i="1"/>
  <c r="F323" i="1"/>
  <c r="F105" i="1"/>
  <c r="F206" i="1"/>
  <c r="F347" i="1"/>
  <c r="F380" i="1"/>
  <c r="F135" i="1"/>
  <c r="F165" i="1"/>
  <c r="F333" i="1"/>
  <c r="F197" i="1"/>
  <c r="F40" i="1"/>
  <c r="F401" i="1"/>
  <c r="F270" i="1"/>
  <c r="F35" i="1"/>
  <c r="F269" i="1"/>
  <c r="F104" i="1"/>
  <c r="F167" i="1"/>
  <c r="F119" i="1"/>
  <c r="F182" i="1"/>
  <c r="F209" i="1"/>
  <c r="F26" i="1"/>
  <c r="F153" i="1"/>
  <c r="F120" i="1"/>
  <c r="F378" i="1"/>
  <c r="F322" i="1"/>
  <c r="F192" i="1"/>
  <c r="F25" i="1"/>
  <c r="F339" i="1"/>
  <c r="F95" i="1"/>
  <c r="F355" i="1"/>
  <c r="F12" i="1"/>
  <c r="F44" i="1"/>
  <c r="F286" i="1"/>
  <c r="F11" i="1"/>
  <c r="F3" i="1"/>
  <c r="F208" i="1"/>
  <c r="F207" i="1"/>
  <c r="F250" i="1"/>
  <c r="F368" i="1"/>
  <c r="F268" i="1"/>
  <c r="F218" i="1"/>
  <c r="F316" i="1"/>
  <c r="F315" i="1"/>
  <c r="F13" i="1"/>
  <c r="F99" i="1"/>
  <c r="F16" i="1"/>
  <c r="F43" i="1"/>
  <c r="F98" i="1"/>
  <c r="F293" i="1"/>
  <c r="F84" i="1"/>
  <c r="F14" i="1"/>
  <c r="F5" i="1"/>
  <c r="F233" i="1"/>
  <c r="F291" i="1"/>
  <c r="F393" i="1"/>
  <c r="F79" i="1"/>
  <c r="F76" i="1"/>
  <c r="F285" i="1"/>
  <c r="F305" i="1"/>
  <c r="F75" i="1"/>
  <c r="F52" i="1"/>
  <c r="F256" i="1"/>
  <c r="F45" i="1"/>
  <c r="F164" i="1"/>
  <c r="F295" i="1"/>
  <c r="F163" i="1"/>
  <c r="F66" i="1"/>
  <c r="F184" i="1"/>
  <c r="F308" i="1"/>
  <c r="F36" i="1"/>
  <c r="F134" i="1"/>
  <c r="F392" i="1"/>
  <c r="F354" i="1"/>
  <c r="F255" i="1"/>
  <c r="F194" i="1"/>
  <c r="F196" i="1"/>
  <c r="F387" i="1"/>
  <c r="F15" i="1"/>
  <c r="F71" i="1"/>
  <c r="F353" i="1"/>
  <c r="F234" i="1"/>
  <c r="F69" i="1"/>
  <c r="F85" i="1"/>
  <c r="F227" i="1"/>
  <c r="F230" i="1"/>
  <c r="F361" i="1"/>
  <c r="F352" i="1"/>
  <c r="F97" i="1"/>
  <c r="F267" i="1"/>
  <c r="F10" i="1"/>
  <c r="F254" i="1"/>
  <c r="F103" i="1"/>
  <c r="F81" i="1"/>
  <c r="F343" i="1"/>
  <c r="F304" i="1"/>
  <c r="F89" i="1"/>
  <c r="F175" i="1"/>
  <c r="F87" i="1"/>
  <c r="F221" i="1"/>
  <c r="F340" i="1"/>
  <c r="F102" i="1"/>
  <c r="F151" i="1"/>
  <c r="F346" i="1"/>
  <c r="F57" i="1"/>
  <c r="F391" i="1"/>
  <c r="F140" i="1"/>
  <c r="F396" i="1"/>
  <c r="F351" i="1"/>
  <c r="F162" i="1"/>
  <c r="F240" i="1"/>
  <c r="F216" i="1"/>
  <c r="F48" i="1"/>
  <c r="F94" i="1"/>
  <c r="F203" i="1"/>
  <c r="F159" i="1"/>
  <c r="F253" i="1"/>
  <c r="F338" i="1"/>
  <c r="F195" i="1"/>
  <c r="F73" i="1"/>
  <c r="F114" i="1"/>
  <c r="F130" i="1"/>
  <c r="F251" i="1"/>
  <c r="F249" i="1"/>
  <c r="F248" i="1"/>
  <c r="F350" i="1"/>
  <c r="F300" i="1"/>
  <c r="F215" i="1"/>
  <c r="F247" i="1"/>
  <c r="F364" i="1"/>
  <c r="F349" i="1"/>
  <c r="F246" i="1"/>
  <c r="F266" i="1"/>
  <c r="F235" i="1"/>
  <c r="F265" i="1"/>
  <c r="F264" i="1"/>
  <c r="F321" i="1"/>
  <c r="F68" i="1"/>
  <c r="F22" i="1"/>
  <c r="F319" i="1"/>
  <c r="F177" i="1"/>
  <c r="F74" i="1"/>
  <c r="F96" i="1"/>
  <c r="F297" i="1"/>
  <c r="F220" i="1"/>
  <c r="F363" i="1"/>
  <c r="F260" i="1"/>
  <c r="F64" i="1"/>
  <c r="F245" i="1"/>
  <c r="F296" i="1"/>
  <c r="F176" i="1"/>
  <c r="F93" i="1"/>
  <c r="F138" i="1"/>
  <c r="F217" i="1"/>
  <c r="F51" i="1"/>
  <c r="F263" i="1"/>
  <c r="F122" i="1"/>
  <c r="F390" i="1"/>
  <c r="F2" i="1"/>
  <c r="F172" i="1"/>
  <c r="F336" i="1"/>
  <c r="F303" i="1"/>
  <c r="F298" i="1"/>
  <c r="F160" i="1"/>
  <c r="F193" i="1"/>
  <c r="F241" i="1"/>
  <c r="F158" i="1"/>
  <c r="F400" i="1"/>
  <c r="F307" i="1"/>
  <c r="F133" i="1"/>
  <c r="F39" i="1"/>
  <c r="F161" i="1"/>
  <c r="F201" i="1"/>
  <c r="F262" i="1"/>
  <c r="F306" i="1"/>
  <c r="F59" i="1"/>
  <c r="F58" i="1"/>
  <c r="F29" i="1"/>
  <c r="F92" i="1"/>
  <c r="F47" i="1"/>
  <c r="F136" i="1"/>
  <c r="F19" i="1"/>
  <c r="F67" i="1"/>
  <c r="F228" i="1"/>
  <c r="F191" i="1"/>
  <c r="F320" i="1"/>
  <c r="F283" i="1"/>
  <c r="F318" i="1"/>
  <c r="F91" i="1"/>
  <c r="F183" i="1"/>
  <c r="F244" i="1"/>
  <c r="F32" i="1"/>
  <c r="F46" i="1"/>
  <c r="F289" i="1"/>
  <c r="F243" i="1"/>
  <c r="F292" i="1"/>
  <c r="F124" i="1"/>
  <c r="F145" i="1"/>
  <c r="F127" i="1"/>
  <c r="F113" i="1"/>
  <c r="F377" i="1"/>
  <c r="F144" i="1"/>
  <c r="F367" i="1"/>
  <c r="F337" i="1"/>
  <c r="F232" i="1"/>
  <c r="F299" i="1"/>
  <c r="F126" i="1"/>
  <c r="F202" i="1"/>
  <c r="F88" i="1"/>
  <c r="F385" i="1"/>
  <c r="F141" i="1"/>
  <c r="F284" i="1"/>
  <c r="F18" i="1"/>
  <c r="F154" i="1"/>
  <c r="F143" i="1"/>
  <c r="F123" i="1"/>
  <c r="F317" i="1"/>
  <c r="F77" i="1"/>
  <c r="F131" i="1"/>
  <c r="F125" i="1"/>
  <c r="F314" i="1"/>
  <c r="F56" i="1"/>
  <c r="F149" i="1"/>
  <c r="F118" i="1"/>
  <c r="F342" i="1"/>
  <c r="F313" i="1"/>
  <c r="F205" i="1"/>
  <c r="F112" i="1"/>
  <c r="F225" i="1"/>
  <c r="F288" i="1"/>
  <c r="F301" i="1"/>
  <c r="F111" i="1"/>
  <c r="F226" i="1"/>
  <c r="F30" i="1"/>
  <c r="F373" i="1"/>
  <c r="F214" i="1"/>
  <c r="F72" i="1"/>
  <c r="F82" i="1"/>
  <c r="F169" i="1"/>
  <c r="F389" i="1"/>
  <c r="F139" i="1"/>
  <c r="F27" i="1"/>
  <c r="F83" i="1"/>
  <c r="F142" i="1"/>
  <c r="F239" i="1"/>
  <c r="F78" i="1"/>
  <c r="F229" i="1"/>
</calcChain>
</file>

<file path=xl/sharedStrings.xml><?xml version="1.0" encoding="utf-8"?>
<sst xmlns="http://schemas.openxmlformats.org/spreadsheetml/2006/main" count="9687" uniqueCount="4075">
  <si>
    <t>Name</t>
  </si>
  <si>
    <t>ISSN</t>
  </si>
  <si>
    <t>eISSN</t>
  </si>
  <si>
    <t>WoS Categories</t>
  </si>
  <si>
    <t>APC</t>
  </si>
  <si>
    <t>MEDITERRANEAN MARINE SCIENCE</t>
  </si>
  <si>
    <t>Q1</t>
  </si>
  <si>
    <t>1108-393X</t>
  </si>
  <si>
    <t>n/a</t>
  </si>
  <si>
    <t>MARINE &amp; FRESHWATER BIOLOGY</t>
  </si>
  <si>
    <t>ne</t>
  </si>
  <si>
    <t>TRANSACTIONS OF THE ASSOCIATION FOR COMPUTATIONAL LINGUISTICS</t>
  </si>
  <si>
    <t>2307-387X</t>
  </si>
  <si>
    <t>COMPUTER SCIENCE, ARTIFICIAL INTELLIGENCE;LANGUAGE &amp; LINGUISTICS;LINGUISTICS</t>
  </si>
  <si>
    <t>AREA STUDIES</t>
  </si>
  <si>
    <t>da</t>
  </si>
  <si>
    <t>JOURNAL OF SCIENCE-ADVANCED MATERIALS AND DEVICES</t>
  </si>
  <si>
    <t>2468-2284</t>
  </si>
  <si>
    <t>2468-2179</t>
  </si>
  <si>
    <t>MATERIALS SCIENCE, MULTIDISCIPLINARY;NANOSCIENCE &amp; NANOTECHNOLOGY</t>
  </si>
  <si>
    <t>FRICTION</t>
  </si>
  <si>
    <t>2223-7690</t>
  </si>
  <si>
    <t>2223-7704</t>
  </si>
  <si>
    <t>ENGINEERING, MECHANICAL</t>
  </si>
  <si>
    <t>COMPUTATIONAL VISUAL MEDIA</t>
  </si>
  <si>
    <t>2096-0433</t>
  </si>
  <si>
    <t>2096-0662</t>
  </si>
  <si>
    <t>COMPUTER SCIENCE, SOFTWARE ENGINEERING</t>
  </si>
  <si>
    <t>AFRICA SPECTRUM</t>
  </si>
  <si>
    <t>0002-0397</t>
  </si>
  <si>
    <t>1868-6869</t>
  </si>
  <si>
    <t>INTERNATIONAL JOURNAL OF EXTREME MANUFACTURING</t>
  </si>
  <si>
    <t>2631-8644</t>
  </si>
  <si>
    <t>2631-7990</t>
  </si>
  <si>
    <t>ENGINEERING, MANUFACTURING;MATERIALS SCIENCE, MULTIDISCIPLINARY</t>
  </si>
  <si>
    <t>INTERNATIONAL BRAZ J UROL</t>
  </si>
  <si>
    <t>1677-5538</t>
  </si>
  <si>
    <t>1677-6119</t>
  </si>
  <si>
    <t>UROLOGY &amp; NEPHROLOGY</t>
  </si>
  <si>
    <t>BUSINESS;ECONOMICS;MANAGEMENT</t>
  </si>
  <si>
    <t>GEOCHEMICAL PERSPECTIVES LETTERS</t>
  </si>
  <si>
    <t>2410-339X</t>
  </si>
  <si>
    <t>2410-3403</t>
  </si>
  <si>
    <t>GEOCHEMISTRY &amp; GEOPHYSICS</t>
  </si>
  <si>
    <t>JOURNAL OF STATISTICAL SOFTWARE</t>
  </si>
  <si>
    <t>1548-7660</t>
  </si>
  <si>
    <t>COMPUTER SCIENCE, INTERDISCIPLINARY APPLICATIONS;STATISTICS &amp; PROBABILITY</t>
  </si>
  <si>
    <t>COMUNICAR</t>
  </si>
  <si>
    <t>1134-3478</t>
  </si>
  <si>
    <t>1988-3293</t>
  </si>
  <si>
    <t>COMMUNICATION;EDUCATION &amp; EDUCATIONAL RESEARCH</t>
  </si>
  <si>
    <t>PHOTONIC SENSORS</t>
  </si>
  <si>
    <t>1674-9251</t>
  </si>
  <si>
    <t>2190-7439</t>
  </si>
  <si>
    <t>INSTRUMENTS &amp; INSTRUMENTATION;OPTICS</t>
  </si>
  <si>
    <t>no</t>
  </si>
  <si>
    <t>COMMUNICATION</t>
  </si>
  <si>
    <t>WATER RESOURCES</t>
  </si>
  <si>
    <t>RSF-THE RUSSELL SAGE JOURNAL OF THE SOCIAL SCIENCES</t>
  </si>
  <si>
    <t>2377-8253</t>
  </si>
  <si>
    <t>2377-8261</t>
  </si>
  <si>
    <t>SOCIAL SCIENCES, INTERDISCIPLINARY</t>
  </si>
  <si>
    <t>LIVING REVIEWS IN SOLAR PHYSICS</t>
  </si>
  <si>
    <t>2367-3648</t>
  </si>
  <si>
    <t>1614-4961</t>
  </si>
  <si>
    <t>ASTRONOMY &amp; ASTROPHYSICS</t>
  </si>
  <si>
    <t>GEOSCIENCES, MULTIDISCIPLINARY</t>
  </si>
  <si>
    <t>EUROPEAN JOURNAL OF PSYCHOLOGY APPLIED TO LEGAL CONTEXT</t>
  </si>
  <si>
    <t>1889-1861</t>
  </si>
  <si>
    <t>1989-4007</t>
  </si>
  <si>
    <t>LAW;PSYCHOLOGY, MULTIDISCIPLINARY</t>
  </si>
  <si>
    <t>INTERNATIONAL JOURNAL OF EDUCATIONAL TECHNOLOGY IN HIGHER EDUCATION</t>
  </si>
  <si>
    <t>2365-9440</t>
  </si>
  <si>
    <t>EDUCATION &amp; EDUCATIONAL RESEARCH</t>
  </si>
  <si>
    <t>JOURNAL OF PHYSIOTHERAPY</t>
  </si>
  <si>
    <t>1836-9553</t>
  </si>
  <si>
    <t>1836-9561</t>
  </si>
  <si>
    <t>ORTHOPEDICS;REHABILITATION</t>
  </si>
  <si>
    <t>ORNITHOLOGY</t>
  </si>
  <si>
    <t>STUDIES IN MYCOLOGY</t>
  </si>
  <si>
    <t>0166-0616</t>
  </si>
  <si>
    <t>1872-9797</t>
  </si>
  <si>
    <t>MYCOLOGY</t>
  </si>
  <si>
    <t>JOURNAL OF LEGAL ANALYSIS</t>
  </si>
  <si>
    <t>2161-7201</t>
  </si>
  <si>
    <t>1946-5319</t>
  </si>
  <si>
    <t>LAW</t>
  </si>
  <si>
    <t>RIED-REVISTA IBEROAMERICANA DE EDUCACION A DISTANCIA</t>
  </si>
  <si>
    <t>1138-2783</t>
  </si>
  <si>
    <t>1390-3306</t>
  </si>
  <si>
    <t>EUROSURVEILLANCE</t>
  </si>
  <si>
    <t>1025-496X</t>
  </si>
  <si>
    <t>1560-7917</t>
  </si>
  <si>
    <t>INFECTIOUS DISEASES</t>
  </si>
  <si>
    <t>SCIPOST PHYSICS</t>
  </si>
  <si>
    <t>2542-4653</t>
  </si>
  <si>
    <t>PHYSICS, MULTIDISCIPLINARY</t>
  </si>
  <si>
    <t>PSYCHOSOCIAL INTERVENTION</t>
  </si>
  <si>
    <t>1132-0559</t>
  </si>
  <si>
    <t>2173-4712</t>
  </si>
  <si>
    <t>PSYCHOLOGY, MULTIDISCIPLINARY</t>
  </si>
  <si>
    <t>ECOLOGY;ENVIRONMENTAL SCIENCES</t>
  </si>
  <si>
    <t>LANGUAGE LEARNING &amp; TECHNOLOGY</t>
  </si>
  <si>
    <t>1094-3501</t>
  </si>
  <si>
    <t>EDUCATION &amp; EDUCATIONAL RESEARCH;LINGUISTICS</t>
  </si>
  <si>
    <t>ZOOLOGY</t>
  </si>
  <si>
    <t>EGYPTIAN JOURNAL OF BIOLOGICAL PEST CONTROL</t>
  </si>
  <si>
    <t>1110-1768</t>
  </si>
  <si>
    <t>2536-9342</t>
  </si>
  <si>
    <t>ENTOMOLOGY</t>
  </si>
  <si>
    <t>JOURNAL OF BIOMEDICAL SCIENCE</t>
  </si>
  <si>
    <t>1021-7770</t>
  </si>
  <si>
    <t>1423-0127</t>
  </si>
  <si>
    <t>CELL BIOLOGY;MEDICINE, RESEARCH &amp; EXPERIMENTAL</t>
  </si>
  <si>
    <t>MATTER AND RADIATION AT EXTREMES</t>
  </si>
  <si>
    <t>2468-2047</t>
  </si>
  <si>
    <t>2468-080X</t>
  </si>
  <si>
    <t>DEMOGRAPHY</t>
  </si>
  <si>
    <t>PETROLEUM SCIENCE</t>
  </si>
  <si>
    <t>1672-5107</t>
  </si>
  <si>
    <t>1995-8226</t>
  </si>
  <si>
    <t>ENERGY &amp; FUELS;ENGINEERING, PETROLEUM;GEOCHEMISTRY &amp; GEOPHYSICS</t>
  </si>
  <si>
    <t>HORTICULTURE;PLANT SCIENCES</t>
  </si>
  <si>
    <t>UNDERGROUND SPACE</t>
  </si>
  <si>
    <t>2096-2754</t>
  </si>
  <si>
    <t>2467-9674</t>
  </si>
  <si>
    <t>ENGINEERING, CIVIL</t>
  </si>
  <si>
    <t>COMPUTATIONAL LINGUISTICS</t>
  </si>
  <si>
    <t>0891-2017</t>
  </si>
  <si>
    <t>1530-9312</t>
  </si>
  <si>
    <t>COMPUTER SCIENCE, ARTIFICIAL INTELLIGENCE;COMPUTER SCIENCE, INTERDISCIPLINARY APPLICATIONS;LANGUAGE &amp; LINGUISTICS;LINGUISTICS</t>
  </si>
  <si>
    <t>OPHTHALMOLOGY</t>
  </si>
  <si>
    <t>LIVING REVIEWS IN RELATIVITY</t>
  </si>
  <si>
    <t>2367-3613</t>
  </si>
  <si>
    <t>1433-8351</t>
  </si>
  <si>
    <t>PHYSICS, PARTICLES &amp; FIELDS</t>
  </si>
  <si>
    <t>PROTECTION AND CONTROL OF MODERN POWER SYSTEMS</t>
  </si>
  <si>
    <t>2367-2617</t>
  </si>
  <si>
    <t>2367-0983</t>
  </si>
  <si>
    <t>ENERGY &amp; FUELS;ENGINEERING, ELECTRICAL &amp; ELECTRONIC</t>
  </si>
  <si>
    <t>FACTA UNIVERSITATIS-SERIES MECHANICAL ENGINEERING</t>
  </si>
  <si>
    <t>0354-2025</t>
  </si>
  <si>
    <t>2335-0164</t>
  </si>
  <si>
    <t>ENVIRONMENTAL HEALTH PERSPECTIVES</t>
  </si>
  <si>
    <t>0091-6765</t>
  </si>
  <si>
    <t>1552-9924</t>
  </si>
  <si>
    <t>ENVIRONMENTAL SCIENCES;PUBLIC, ENVIRONMENTAL &amp; OCCUPATIONAL HEALTH;TOXICOLOGY</t>
  </si>
  <si>
    <t>RICE SCIENCE</t>
  </si>
  <si>
    <t>1672-6308</t>
  </si>
  <si>
    <t>1876-4762</t>
  </si>
  <si>
    <t>AGRONOMY;PLANT SCIENCES</t>
  </si>
  <si>
    <t>MATERIALS SCIENCE, CERAMICS</t>
  </si>
  <si>
    <t>RESEARCH</t>
  </si>
  <si>
    <t>2096-5168</t>
  </si>
  <si>
    <t>2639-5274</t>
  </si>
  <si>
    <t>MULTIDISCIPLINARY SCIENCES</t>
  </si>
  <si>
    <t>JOURNAL OF OCEAN ENGINEERING AND SCIENCE</t>
  </si>
  <si>
    <t>2468-0133</t>
  </si>
  <si>
    <t>ENGINEERING, MARINE;ENGINEERING, OCEAN</t>
  </si>
  <si>
    <t>DIGITAL COMMUNICATIONS AND NETWORKS</t>
  </si>
  <si>
    <t>2468-5925</t>
  </si>
  <si>
    <t>2352-8648</t>
  </si>
  <si>
    <t>TELECOMMUNICATIONS</t>
  </si>
  <si>
    <t>JOURNAL OF INTENSIVE CARE</t>
  </si>
  <si>
    <t>2052-0492</t>
  </si>
  <si>
    <t>CRITICAL CARE MEDICINE</t>
  </si>
  <si>
    <t>EMERGING INFECTIOUS DISEASES</t>
  </si>
  <si>
    <t>1080-6040</t>
  </si>
  <si>
    <t>1080-6059</t>
  </si>
  <si>
    <t>IMMUNOLOGY;INFECTIOUS DISEASES</t>
  </si>
  <si>
    <t>PETROLEUM EXPLORATION AND DEVELOPMENT</t>
  </si>
  <si>
    <t>2096-4803</t>
  </si>
  <si>
    <t>1876-3804</t>
  </si>
  <si>
    <t>ENERGY &amp; FUELS;ENGINEERING, PETROLEUM;GEOSCIENCES, MULTIDISCIPLINARY</t>
  </si>
  <si>
    <t>ACTA ORTHOPAEDICA</t>
  </si>
  <si>
    <t>1745-3674</t>
  </si>
  <si>
    <t>1745-3682</t>
  </si>
  <si>
    <t>ORTHOPEDICS</t>
  </si>
  <si>
    <t>BOLETIN DE LA SOCIEDAD ESPANOLA DE CERAMICA Y VIDRIO</t>
  </si>
  <si>
    <t>0366-3175</t>
  </si>
  <si>
    <t>2173-0431</t>
  </si>
  <si>
    <t>BRAZILIAN JOURNAL OF PSYCHIATRY</t>
  </si>
  <si>
    <t>1516-4446</t>
  </si>
  <si>
    <t>1809-452X</t>
  </si>
  <si>
    <t>PSYCHIATRY</t>
  </si>
  <si>
    <t>PULMONOLOGY</t>
  </si>
  <si>
    <t>2531-0437</t>
  </si>
  <si>
    <t>RESPIRATORY SYSTEM</t>
  </si>
  <si>
    <t>CHINESE JOURNAL OF MECHANICAL ENGINEERING</t>
  </si>
  <si>
    <t>1000-9345</t>
  </si>
  <si>
    <t>2192-8258</t>
  </si>
  <si>
    <t>PHARMACOLOGY &amp; PHARMACY</t>
  </si>
  <si>
    <t>SURVEY RESEARCH METHODS</t>
  </si>
  <si>
    <t>1864-3361</t>
  </si>
  <si>
    <t>SOCIAL SCIENCES, MATHEMATICAL METHODS</t>
  </si>
  <si>
    <t>EDUCACION XX1</t>
  </si>
  <si>
    <t>1139-613X</t>
  </si>
  <si>
    <t>2174-5374</t>
  </si>
  <si>
    <t>CHINESE JOURNAL OF AERONAUTICS</t>
  </si>
  <si>
    <t>1000-9361</t>
  </si>
  <si>
    <t>2588-9230</t>
  </si>
  <si>
    <t>ENGINEERING, AEROSPACE</t>
  </si>
  <si>
    <t>DEFENCE TECHNOLOGY</t>
  </si>
  <si>
    <t>2096-3459</t>
  </si>
  <si>
    <t>2214-9147</t>
  </si>
  <si>
    <t>ENGINEERING, MULTIDISCIPLINARY</t>
  </si>
  <si>
    <t>CSEE JOURNAL OF POWER AND ENERGY SYSTEMS</t>
  </si>
  <si>
    <t>2096-0042</t>
  </si>
  <si>
    <t>NUCLEAR ENGINEERING AND TECHNOLOGY</t>
  </si>
  <si>
    <t>1738-5733</t>
  </si>
  <si>
    <t>NUCLEAR SCIENCE &amp; TECHNOLOGY</t>
  </si>
  <si>
    <t>MATHEMATICAL MODELLING AND ANALYSIS</t>
  </si>
  <si>
    <t>1392-6292</t>
  </si>
  <si>
    <t>1648-3510</t>
  </si>
  <si>
    <t>MATHEMATICS</t>
  </si>
  <si>
    <t>MYCOSPHERE</t>
  </si>
  <si>
    <t>2077-7000</t>
  </si>
  <si>
    <t>2077-7019</t>
  </si>
  <si>
    <t>BORSA ISTANBUL REVIEW</t>
  </si>
  <si>
    <t>2214-8450</t>
  </si>
  <si>
    <t>2214-8469</t>
  </si>
  <si>
    <t>BUSINESS, FINANCE;ECONOMICS</t>
  </si>
  <si>
    <t>PHYSICS LETTERS B</t>
  </si>
  <si>
    <t>0370-2693</t>
  </si>
  <si>
    <t>1873-2445</t>
  </si>
  <si>
    <t>ASTRONOMY &amp; ASTROPHYSICS;PHYSICS, MULTIDISCIPLINARY;PHYSICS, NUCLEAR;PHYSICS, PARTICLES &amp; FIELDS</t>
  </si>
  <si>
    <t>ALGEBRAIC GEOMETRY</t>
  </si>
  <si>
    <t>2313-1691</t>
  </si>
  <si>
    <t>2214-2584</t>
  </si>
  <si>
    <t>RIVISTA ITALIANA DI PALEONTOLOGIA E STRATIGRAFIA</t>
  </si>
  <si>
    <t>0035-6883</t>
  </si>
  <si>
    <t>2039-4942</t>
  </si>
  <si>
    <t>GEOLOGY;PALEONTOLOGY</t>
  </si>
  <si>
    <t>JAPANESE DENTAL SCIENCE REVIEW</t>
  </si>
  <si>
    <t>1882-7616</t>
  </si>
  <si>
    <t>2213-6851</t>
  </si>
  <si>
    <t>DENTISTRY, ORAL SURGERY &amp; MEDICINE</t>
  </si>
  <si>
    <t>JOURNAL OF HIGH ENERGY PHYSICS</t>
  </si>
  <si>
    <t>1029-8479</t>
  </si>
  <si>
    <t>INTERNATIONAL JOURNAL OF MINING SCIENCE AND TECHNOLOGY</t>
  </si>
  <si>
    <t>2095-2686</t>
  </si>
  <si>
    <t>2212-6066</t>
  </si>
  <si>
    <t>MINING &amp; MINERAL PROCESSING</t>
  </si>
  <si>
    <t>PLANT DIVERSITY</t>
  </si>
  <si>
    <t>2096-2703</t>
  </si>
  <si>
    <t>2468-2659</t>
  </si>
  <si>
    <t>PLANT SCIENCES</t>
  </si>
  <si>
    <t>INTERNATIONAL JOURNAL OF DISASTER RISK SCIENCE</t>
  </si>
  <si>
    <t>2095-0055</t>
  </si>
  <si>
    <t>2192-6395</t>
  </si>
  <si>
    <t>GEOSCIENCES, MULTIDISCIPLINARY;METEOROLOGY &amp; ATMOSPHERIC SCIENCES;WATER RESOURCES</t>
  </si>
  <si>
    <t>BUSINESS;MANAGEMENT</t>
  </si>
  <si>
    <t>STUDIES IN SECOND LANGUAGE LEARNING AND TEACHING</t>
  </si>
  <si>
    <t>2083-5205</t>
  </si>
  <si>
    <t>2084-1965</t>
  </si>
  <si>
    <t>LINGUISTICS</t>
  </si>
  <si>
    <t>GREEN ENERGY &amp; ENVIRONMENT</t>
  </si>
  <si>
    <t>2096-2797</t>
  </si>
  <si>
    <t>2468-0257</t>
  </si>
  <si>
    <t>CHEMISTRY, PHYSICAL;ENERGY &amp; FUELS;ENGINEERING, CHEMICAL;GREEN &amp; SUSTAINABLE SCIENCE &amp; TECHNOLOGY</t>
  </si>
  <si>
    <t>WORLD JOURNAL OF MENS HEALTH</t>
  </si>
  <si>
    <t>2287-4208</t>
  </si>
  <si>
    <t>2287-4690</t>
  </si>
  <si>
    <t>ANDROLOGY;UROLOGY &amp; NEPHROLOGY</t>
  </si>
  <si>
    <t>MATERIALS SCIENCE, MULTIDISCIPLINARY;NANOSCIENCE &amp; NANOTECHNOLOGY;PHYSICS, APPLIED</t>
  </si>
  <si>
    <t>JOURNAL OF ROCK MECHANICS AND GEOTECHNICAL ENGINEERING</t>
  </si>
  <si>
    <t>1674-7755</t>
  </si>
  <si>
    <t>2589-0417</t>
  </si>
  <si>
    <t>ENGINEERING, GEOLOGICAL</t>
  </si>
  <si>
    <t>FORESTRY</t>
  </si>
  <si>
    <t>FINANCIAL INNOVATION</t>
  </si>
  <si>
    <t>2199-4730</t>
  </si>
  <si>
    <t>BUSINESS, FINANCE;SOCIAL SCIENCES, MATHEMATICAL METHODS</t>
  </si>
  <si>
    <t>PROGRESS IN ORTHODONTICS</t>
  </si>
  <si>
    <t>2196-1042</t>
  </si>
  <si>
    <t>JOURNAL OF CURRENT SOUTHEAST ASIAN AFFAIRS</t>
  </si>
  <si>
    <t>1868-1034</t>
  </si>
  <si>
    <t>1868-4882</t>
  </si>
  <si>
    <t>AREA STUDIES;INTERNATIONAL RELATIONS;POLITICAL SCIENCE</t>
  </si>
  <si>
    <t>CHEMICAL SCIENCE</t>
  </si>
  <si>
    <t>2041-6520</t>
  </si>
  <si>
    <t>2041-6539</t>
  </si>
  <si>
    <t>CHEMISTRY, MULTIDISCIPLINARY</t>
  </si>
  <si>
    <t>ACS CENTRAL SCIENCE</t>
  </si>
  <si>
    <t>2374-7943</t>
  </si>
  <si>
    <t>2374-7951</t>
  </si>
  <si>
    <t>ASIAN JOURNAL OF PHARMACEUTICAL SCIENCES</t>
  </si>
  <si>
    <t>1818-0876</t>
  </si>
  <si>
    <t>MILITARY MEDICAL RESEARCH</t>
  </si>
  <si>
    <t>2095-7467</t>
  </si>
  <si>
    <t>2054-9369</t>
  </si>
  <si>
    <t>MEDICINE, GENERAL &amp; INTERNAL</t>
  </si>
  <si>
    <t>JOURNAL OF SPORT AND HEALTH SCIENCE</t>
  </si>
  <si>
    <t>2095-2546</t>
  </si>
  <si>
    <t>2213-2961</t>
  </si>
  <si>
    <t>HOSPITALITY, LEISURE, SPORT &amp; TOURISM;SPORT SCIENCES</t>
  </si>
  <si>
    <t>VETERINARY SCIENCES</t>
  </si>
  <si>
    <t>CROATIAN JOURNAL OF FOREST ENGINEERING</t>
  </si>
  <si>
    <t>1845-5719</t>
  </si>
  <si>
    <t>EXCLI JOURNAL</t>
  </si>
  <si>
    <t>1611-2156</t>
  </si>
  <si>
    <t>BIOLOGY</t>
  </si>
  <si>
    <t>JOURNAL OF MODERN POWER SYSTEMS AND CLEAN ENERGY</t>
  </si>
  <si>
    <t>2196-5625</t>
  </si>
  <si>
    <t>2196-5420</t>
  </si>
  <si>
    <t>ENGINEERING, ELECTRICAL &amp; ELECTRONIC</t>
  </si>
  <si>
    <t>ACTA PHARMACEUTICA SINICA B</t>
  </si>
  <si>
    <t>2211-3835</t>
  </si>
  <si>
    <t>2211-3843</t>
  </si>
  <si>
    <t>Q2</t>
  </si>
  <si>
    <t>HYSTRIX-ITALIAN JOURNAL OF MAMMALOGY</t>
  </si>
  <si>
    <t>0394-1914</t>
  </si>
  <si>
    <t>1825-5272</t>
  </si>
  <si>
    <t>CLINICAL NEUROLOGY</t>
  </si>
  <si>
    <t>KNOWLEDGE AND MANAGEMENT OF AQUATIC ECOSYSTEMS</t>
  </si>
  <si>
    <t>1961-9502</t>
  </si>
  <si>
    <t>FISHERIES;MARINE &amp; FRESHWATER BIOLOGY</t>
  </si>
  <si>
    <t>MADERAS-CIENCIA Y TECNOLOGIA</t>
  </si>
  <si>
    <t>0717-3644</t>
  </si>
  <si>
    <t>0718-221X</t>
  </si>
  <si>
    <t>MATERIALS SCIENCE, PAPER &amp; WOOD</t>
  </si>
  <si>
    <t>HEALTH TECHNOLOGY ASSESSMENT</t>
  </si>
  <si>
    <t>1366-5278</t>
  </si>
  <si>
    <t>2046-4924</t>
  </si>
  <si>
    <t>HEALTH CARE SCIENCES &amp; SERVICES</t>
  </si>
  <si>
    <t>JOURNAL OF FOOD AND DRUG ANALYSIS</t>
  </si>
  <si>
    <t>1021-9498</t>
  </si>
  <si>
    <t>FOOD SCIENCE &amp; TECHNOLOGY;PHARMACOLOGY &amp; PHARMACY</t>
  </si>
  <si>
    <t>WILDFOWL</t>
  </si>
  <si>
    <t>0954-6324</t>
  </si>
  <si>
    <t>2052-6458</t>
  </si>
  <si>
    <t>MEMORIAS DO INSTITUTO OSWALDO CRUZ</t>
  </si>
  <si>
    <t>0074-0276</t>
  </si>
  <si>
    <t>1678-8060</t>
  </si>
  <si>
    <t>PARASITOLOGY;TROPICAL MEDICINE</t>
  </si>
  <si>
    <t>EXPRESS POLYMER LETTERS</t>
  </si>
  <si>
    <t>1788-618X</t>
  </si>
  <si>
    <t>POLYMER SCIENCE</t>
  </si>
  <si>
    <t>MORAVIAN GEOGRAPHICAL REPORTS</t>
  </si>
  <si>
    <t>1210-8812</t>
  </si>
  <si>
    <t>2199-6202</t>
  </si>
  <si>
    <t>GEOGRAPHY</t>
  </si>
  <si>
    <t>IRISH JOURNAL OF AGRICULTURAL AND FOOD RESEARCH</t>
  </si>
  <si>
    <t>0791-6833</t>
  </si>
  <si>
    <t>2009-9029</t>
  </si>
  <si>
    <t>AGRICULTURAL ECONOMICS &amp; POLICY;AGRICULTURE, DAIRY &amp; ANIMAL SCIENCE;AGRICULTURE, MULTIDISCIPLINARY;AGRONOMY;FOOD SCIENCE &amp; TECHNOLOGY</t>
  </si>
  <si>
    <t>KIDNEY RESEARCH AND CLINICAL PRACTICE</t>
  </si>
  <si>
    <t>2211-9132</t>
  </si>
  <si>
    <t>2211-9140</t>
  </si>
  <si>
    <t>OIL &amp; GAS SCIENCE AND TECHNOLOGY-REVUE D IFP ENERGIES NOUVELLES</t>
  </si>
  <si>
    <t>1294-4475</t>
  </si>
  <si>
    <t>1953-8189</t>
  </si>
  <si>
    <t>ENERGY &amp; FUELS;ENGINEERING, CHEMICAL;ENGINEERING, PETROLEUM</t>
  </si>
  <si>
    <t>BALKAN MEDICAL JOURNAL</t>
  </si>
  <si>
    <t>2146-3123</t>
  </si>
  <si>
    <t>2146-3131</t>
  </si>
  <si>
    <t>HELLENIC JOURNAL OF CARDIOLOGY</t>
  </si>
  <si>
    <t>1109-9666</t>
  </si>
  <si>
    <t>2241-5955</t>
  </si>
  <si>
    <t>CARDIAC &amp; CARDIOVASCULAR SYSTEMS</t>
  </si>
  <si>
    <t>INTERNATIONAL JOURNAL OF CONFLICT AND VIOLENCE</t>
  </si>
  <si>
    <t>1864-1385</t>
  </si>
  <si>
    <t>INTERNATIONAL RELATIONS;POLITICAL SCIENCE</t>
  </si>
  <si>
    <t>INTERNATIONAL JOURNAL OF INDUSTRIAL ENGINEERING COMPUTATIONS</t>
  </si>
  <si>
    <t>1923-2926</t>
  </si>
  <si>
    <t>1923-2934</t>
  </si>
  <si>
    <t>ENGINEERING, INDUSTRIAL;OPERATIONS RESEARCH &amp; MANAGEMENT SCIENCE</t>
  </si>
  <si>
    <t>JOURNAL OF APPLIED ORAL SCIENCE</t>
  </si>
  <si>
    <t>1678-7757</t>
  </si>
  <si>
    <t>1678-7765</t>
  </si>
  <si>
    <t>GEOLOGICA BELGICA</t>
  </si>
  <si>
    <t>1374-8505</t>
  </si>
  <si>
    <t>2034-1954</t>
  </si>
  <si>
    <t>GEOLOGY</t>
  </si>
  <si>
    <t>OCEANOLOGIA</t>
  </si>
  <si>
    <t>0078-3234</t>
  </si>
  <si>
    <t>2300-7370</t>
  </si>
  <si>
    <t>OCEANOGRAPHY</t>
  </si>
  <si>
    <t>JOURNAL DE L ECOLE POLYTECHNIQUE-MATHEMATIQUES</t>
  </si>
  <si>
    <t>2429-7100</t>
  </si>
  <si>
    <t>2270-518X</t>
  </si>
  <si>
    <t>BEILSTEIN JOURNAL OF ORGANIC CHEMISTRY</t>
  </si>
  <si>
    <t>1860-5397</t>
  </si>
  <si>
    <t>CHEMISTRY, ORGANIC</t>
  </si>
  <si>
    <t>BIOCHEMIA MEDICA</t>
  </si>
  <si>
    <t>1330-0962</t>
  </si>
  <si>
    <t>1846-7482</t>
  </si>
  <si>
    <t>MEDICAL LABORATORY TECHNOLOGY</t>
  </si>
  <si>
    <t>ASIAN PACIFIC JOURNAL OF TROPICAL MEDICINE</t>
  </si>
  <si>
    <t>1995-7645</t>
  </si>
  <si>
    <t>2352-4146</t>
  </si>
  <si>
    <t>PUBLIC, ENVIRONMENTAL &amp; OCCUPATIONAL HEALTH;TROPICAL MEDICINE</t>
  </si>
  <si>
    <t>JOURNAL OF SPECIALISED TRANSLATION</t>
  </si>
  <si>
    <t>1740-357X</t>
  </si>
  <si>
    <t>LANGUAGE &amp; LINGUISTICS;LINGUISTICS</t>
  </si>
  <si>
    <t>INDIAN JOURNAL OF OPHTHALMOLOGY</t>
  </si>
  <si>
    <t>0301-4738</t>
  </si>
  <si>
    <t>1998-3689</t>
  </si>
  <si>
    <t>INDIAN JOURNAL OF DERMATOLOGY VENEREOLOGY &amp; LEPROLOGY</t>
  </si>
  <si>
    <t>0378-6323</t>
  </si>
  <si>
    <t>0973-3922</t>
  </si>
  <si>
    <t>DERMATOLOGY</t>
  </si>
  <si>
    <t>JOURNAL OF ARTIFICIAL INTELLIGENCE RESEARCH</t>
  </si>
  <si>
    <t>1076-9757</t>
  </si>
  <si>
    <t>1943-5037</t>
  </si>
  <si>
    <t>COMPUTER SCIENCE, ARTIFICIAL INTELLIGENCE</t>
  </si>
  <si>
    <t>GEOLOGICA ACTA</t>
  </si>
  <si>
    <t>1695-6133</t>
  </si>
  <si>
    <t>1696-5728</t>
  </si>
  <si>
    <t>EUROPEAN PHYSICAL JOURNAL C</t>
  </si>
  <si>
    <t>1434-6044</t>
  </si>
  <si>
    <t>1434-6052</t>
  </si>
  <si>
    <t>CULTURAL ANTHROPOLOGY</t>
  </si>
  <si>
    <t>0886-7356</t>
  </si>
  <si>
    <t>1548-1360</t>
  </si>
  <si>
    <t>ANTHROPOLOGY</t>
  </si>
  <si>
    <t>JOURNAL OF MOVEMENT DISORDERS</t>
  </si>
  <si>
    <t>2005-940X</t>
  </si>
  <si>
    <t>2093-4939</t>
  </si>
  <si>
    <t>PHYTOPATHOLOGY RESEARCH</t>
  </si>
  <si>
    <t>2096-5362</t>
  </si>
  <si>
    <t>2524-4167</t>
  </si>
  <si>
    <t>PUBLIC, ENVIRONMENTAL &amp; OCCUPATIONAL HEALTH</t>
  </si>
  <si>
    <t>HONG KONG MEDICAL JOURNAL</t>
  </si>
  <si>
    <t>1024-2708</t>
  </si>
  <si>
    <t>MATHEMATICS;MATHEMATICS, APPLIED</t>
  </si>
  <si>
    <t>MEDICAL PRINCIPLES AND PRACTICE</t>
  </si>
  <si>
    <t>1011-7571</t>
  </si>
  <si>
    <t>1423-0151</t>
  </si>
  <si>
    <t>OTORHINOLARYNGOLOGY</t>
  </si>
  <si>
    <t>PROGRESS IN NATURAL SCIENCE-MATERIALS INTERNATIONAL</t>
  </si>
  <si>
    <t>1002-0071</t>
  </si>
  <si>
    <t>1745-5391</t>
  </si>
  <si>
    <t>MATERIALS SCIENCE, MULTIDISCIPLINARY</t>
  </si>
  <si>
    <t>SWISS MEDICAL WEEKLY</t>
  </si>
  <si>
    <t>1424-7860</t>
  </si>
  <si>
    <t>1424-3997</t>
  </si>
  <si>
    <t>DISCRETE ANALYSIS</t>
  </si>
  <si>
    <t>2397-3129</t>
  </si>
  <si>
    <t>PEDIATRICS</t>
  </si>
  <si>
    <t>GLOBAL HEALTH-SCIENCE AND PRACTICE</t>
  </si>
  <si>
    <t>2169-575X</t>
  </si>
  <si>
    <t>ULTRASONOGRAPHY</t>
  </si>
  <si>
    <t>2288-5919</t>
  </si>
  <si>
    <t>2288-5943</t>
  </si>
  <si>
    <t>RADIOLOGY, NUCLEAR MEDICINE &amp; MEDICAL IMAGING</t>
  </si>
  <si>
    <t>ANNALES ACADEMIAE SCIENTIARUM FENNICAE-MATHEMATICA</t>
  </si>
  <si>
    <t>1239-629X</t>
  </si>
  <si>
    <t>1798-2383</t>
  </si>
  <si>
    <t>INTEGRATIVE MEDICINE RESEARCH</t>
  </si>
  <si>
    <t>2213-4220</t>
  </si>
  <si>
    <t>2213-4239</t>
  </si>
  <si>
    <t>INTEGRATIVE &amp; COMPLEMENTARY MEDICINE</t>
  </si>
  <si>
    <t>CLINICS IN ORTHOPEDIC SURGERY</t>
  </si>
  <si>
    <t>2005-291X</t>
  </si>
  <si>
    <t>2005-4408</t>
  </si>
  <si>
    <t>CADERNOS DE SAUDE PUBLICA</t>
  </si>
  <si>
    <t>0102-311X</t>
  </si>
  <si>
    <t>1678-4464</t>
  </si>
  <si>
    <t>POLITICAL SCIENCE</t>
  </si>
  <si>
    <t>DOCUMENTA MATHEMATICA</t>
  </si>
  <si>
    <t>1431-0643</t>
  </si>
  <si>
    <t>BULLETIN OF MATHEMATICAL SCIENCES</t>
  </si>
  <si>
    <t>1664-3607</t>
  </si>
  <si>
    <t>1664-3615</t>
  </si>
  <si>
    <t>NONLINEAR ANALYSIS-MODELLING AND CONTROL</t>
  </si>
  <si>
    <t>1392-5113</t>
  </si>
  <si>
    <t>2335-8963</t>
  </si>
  <si>
    <t>MATHEMATICS, APPLIED;MATHEMATICS, INTERDISCIPLINARY APPLICATIONS;MECHANICS</t>
  </si>
  <si>
    <t>KONA POWDER AND PARTICLE JOURNAL</t>
  </si>
  <si>
    <t>0288-4534</t>
  </si>
  <si>
    <t>2187-5537</t>
  </si>
  <si>
    <t>ENGINEERING, CHEMICAL;MATERIALS SCIENCE, MULTIDISCIPLINARY</t>
  </si>
  <si>
    <t>MATERIALS SCIENCE, TEXTILES</t>
  </si>
  <si>
    <t>INTERNATIONAL REVIEW OF RESEARCH IN OPEN AND DISTRIBUTED LEARNING</t>
  </si>
  <si>
    <t>1492-3831</t>
  </si>
  <si>
    <t>CYBERPSYCHOLOGY-JOURNAL OF PSYCHOSOCIAL RESEARCH ON CYBERSPACE</t>
  </si>
  <si>
    <t>1802-7962</t>
  </si>
  <si>
    <t>COMMUNICATION;PSYCHOLOGY, MULTIDISCIPLINARY</t>
  </si>
  <si>
    <t>HISTORIA AGRARIA</t>
  </si>
  <si>
    <t>1139-1472</t>
  </si>
  <si>
    <t>2340-3659</t>
  </si>
  <si>
    <t>HISTORY</t>
  </si>
  <si>
    <t>INDIAN JOURNAL OF PSYCHIATRY</t>
  </si>
  <si>
    <t>0019-5545</t>
  </si>
  <si>
    <t>1998-3794</t>
  </si>
  <si>
    <t>ELECTRONIC JOURNAL OF QUALITATIVE THEORY OF DIFFERENTIAL EQUATIONS</t>
  </si>
  <si>
    <t>1417-3875</t>
  </si>
  <si>
    <t>PSYCHOLOGY;PSYCHOLOGY, MULTIDISCIPLINARY</t>
  </si>
  <si>
    <t>EFSA JOURNAL</t>
  </si>
  <si>
    <t>1831-4732</t>
  </si>
  <si>
    <t>FOOD SCIENCE &amp; TECHNOLOGY</t>
  </si>
  <si>
    <t>INDIAN JOURNAL OF MEDICAL RESEARCH</t>
  </si>
  <si>
    <t>0971-5916</t>
  </si>
  <si>
    <t>IMMUNOLOGY;MEDICINE, GENERAL &amp; INTERNAL;MEDICINE, RESEARCH &amp; EXPERIMENTAL</t>
  </si>
  <si>
    <t>ANGLE ORTHODONTIST</t>
  </si>
  <si>
    <t>0003-3219</t>
  </si>
  <si>
    <t>1945-7103</t>
  </si>
  <si>
    <t>AMFITEATRU ECONOMIC</t>
  </si>
  <si>
    <t>1582-9146</t>
  </si>
  <si>
    <t>2247-9104</t>
  </si>
  <si>
    <t>JOURNAL OF TRADITIONAL AND COMPLEMENTARY MEDICINE</t>
  </si>
  <si>
    <t>2225-4110</t>
  </si>
  <si>
    <t>BEILSTEIN JOURNAL OF NANOTECHNOLOGY</t>
  </si>
  <si>
    <t>2190-4286</t>
  </si>
  <si>
    <t>Q3</t>
  </si>
  <si>
    <t>NURSING</t>
  </si>
  <si>
    <t>IFOREST-BIOGEOSCIENCES AND FORESTRY</t>
  </si>
  <si>
    <t>1971-7458</t>
  </si>
  <si>
    <t>REVISTA PANAMERICANA DE SALUD PUBLICA-PAN AMERICAN JOURNAL OF PUBLIC HEALTH</t>
  </si>
  <si>
    <t>1020-4989</t>
  </si>
  <si>
    <t>1680-5348</t>
  </si>
  <si>
    <t>VETERINARIA ITALIANA</t>
  </si>
  <si>
    <t>0505-401X</t>
  </si>
  <si>
    <t>1828-1427</t>
  </si>
  <si>
    <t>BRODOGRADNJA</t>
  </si>
  <si>
    <t>0007-215X</t>
  </si>
  <si>
    <t>1845-5859</t>
  </si>
  <si>
    <t>ENGINEERING, MARINE</t>
  </si>
  <si>
    <t>NEFROLOGIA</t>
  </si>
  <si>
    <t>0211-6995</t>
  </si>
  <si>
    <t>1989-2284</t>
  </si>
  <si>
    <t>GRASAS Y ACEITES</t>
  </si>
  <si>
    <t>0017-3495</t>
  </si>
  <si>
    <t>1988-4214</t>
  </si>
  <si>
    <t>CHEMISTRY, APPLIED;FOOD SCIENCE &amp; TECHNOLOGY</t>
  </si>
  <si>
    <t>INTERNATIONAL REVIEW OF SOCIAL PSYCHOLOGY</t>
  </si>
  <si>
    <t>2397-8570</t>
  </si>
  <si>
    <t>PSYCHOLOGY, SOCIAL</t>
  </si>
  <si>
    <t>EUROPEAN JOURNAL OF TAXONOMY</t>
  </si>
  <si>
    <t>2118-9773</t>
  </si>
  <si>
    <t>ENTOMOLOGY;PLANT SCIENCES;ZOOLOGY</t>
  </si>
  <si>
    <t>SERIES-JOURNAL OF THE SPANISH ECONOMIC ASSOCIATION</t>
  </si>
  <si>
    <t>1869-4187</t>
  </si>
  <si>
    <t>1869-4195</t>
  </si>
  <si>
    <t>ECONOMICS</t>
  </si>
  <si>
    <t>CLINICA Y SALUD</t>
  </si>
  <si>
    <t>1130-5274</t>
  </si>
  <si>
    <t>2174-0550</t>
  </si>
  <si>
    <t>PSYCHOLOGY, CLINICAL</t>
  </si>
  <si>
    <t>IBERICA</t>
  </si>
  <si>
    <t>1139-7241</t>
  </si>
  <si>
    <t>2340-2784</t>
  </si>
  <si>
    <t>MATERIALES DE CONSTRUCCION</t>
  </si>
  <si>
    <t>0465-2746</t>
  </si>
  <si>
    <t>1988-3226</t>
  </si>
  <si>
    <t>CONSTRUCTION &amp; BUILDING TECHNOLOGY;MATERIALS SCIENCE, MULTIDISCIPLINARY</t>
  </si>
  <si>
    <t>ISLAND STUDIES JOURNAL</t>
  </si>
  <si>
    <t>1715-2593</t>
  </si>
  <si>
    <t>GEOGRAPHY;SOCIAL SCIENCES, INTERDISCIPLINARY</t>
  </si>
  <si>
    <t>DEMOGRAPHIC RESEARCH</t>
  </si>
  <si>
    <t>1435-9871</t>
  </si>
  <si>
    <t>REVISTA DA SOCIEDADE BRASILEIRA DE MEDICINA TROPICAL</t>
  </si>
  <si>
    <t>0037-8682</t>
  </si>
  <si>
    <t>JOURNAL OF PACIFIC RIM PSYCHOLOGY</t>
  </si>
  <si>
    <t>1834-4909</t>
  </si>
  <si>
    <t>INFORMATION TECHNOLOGY AND LIBRARIES</t>
  </si>
  <si>
    <t>0730-9295</t>
  </si>
  <si>
    <t>2163-5226</t>
  </si>
  <si>
    <t>COMPUTER SCIENCE, INFORMATION SYSTEMS;INFORMATION SCIENCE &amp; LIBRARY SCIENCE</t>
  </si>
  <si>
    <t>QUANTITATIVE ECONOMICS</t>
  </si>
  <si>
    <t>1759-7323</t>
  </si>
  <si>
    <t>1759-7331</t>
  </si>
  <si>
    <t>ANALELE STIINTIFICE ALE UNIVERSITATII OVIDIUS CONSTANTA-SERIA MATEMATICA</t>
  </si>
  <si>
    <t>1224-1784</t>
  </si>
  <si>
    <t>1844-0835</t>
  </si>
  <si>
    <t>ZEMDIRBYSTE-AGRICULTURE</t>
  </si>
  <si>
    <t>1392-3196</t>
  </si>
  <si>
    <t>2335-8947</t>
  </si>
  <si>
    <t>AGRICULTURE, MULTIDISCIPLINARY</t>
  </si>
  <si>
    <t>ANNALS OF SAUDI MEDICINE</t>
  </si>
  <si>
    <t>0256-4947</t>
  </si>
  <si>
    <t>1319-9226</t>
  </si>
  <si>
    <t>INDIAN JOURNAL OF DERMATOLOGY</t>
  </si>
  <si>
    <t>0019-5154</t>
  </si>
  <si>
    <t>1998-3611</t>
  </si>
  <si>
    <t>HEALTH PROMOTION AND CHRONIC DISEASE PREVENTION IN CANADA-RESEARCH POLICY AND PRACTICE</t>
  </si>
  <si>
    <t>2368-738X</t>
  </si>
  <si>
    <t>ARHIV ZA HIGIJENU RADA I TOKSIKOLOGIJU-ARCHIVES OF INDUSTRIAL HYGIENE AND TOXICOLOGY</t>
  </si>
  <si>
    <t>0004-1254</t>
  </si>
  <si>
    <t>1848-6312</t>
  </si>
  <si>
    <t>PUBLIC, ENVIRONMENTAL &amp; OCCUPATIONAL HEALTH;TOXICOLOGY</t>
  </si>
  <si>
    <t>SCIENTIA MARINA</t>
  </si>
  <si>
    <t>0214-8358</t>
  </si>
  <si>
    <t>1886-8134</t>
  </si>
  <si>
    <t>ANUARIO DE PSICOLOGIA JURIDICA</t>
  </si>
  <si>
    <t>1133-0740</t>
  </si>
  <si>
    <t>2174-0542</t>
  </si>
  <si>
    <t>LOGICAL METHODS IN COMPUTER SCIENCE</t>
  </si>
  <si>
    <t>1860-5974</t>
  </si>
  <si>
    <t>COMPUTER SCIENCE, THEORY &amp; METHODS;LOGIC</t>
  </si>
  <si>
    <t>KOREAN JOURNAL OF PAIN</t>
  </si>
  <si>
    <t>2005-9159</t>
  </si>
  <si>
    <t>2093-0569</t>
  </si>
  <si>
    <t>REHABILITATION</t>
  </si>
  <si>
    <t>SCIENCE OF SINTERING</t>
  </si>
  <si>
    <t>0350-820X</t>
  </si>
  <si>
    <t>MATERIALS SCIENCE, CERAMICS;METALLURGY &amp; METALLURGICAL ENGINEERING</t>
  </si>
  <si>
    <t>RURAL AND REMOTE HEALTH</t>
  </si>
  <si>
    <t>1445-6354</t>
  </si>
  <si>
    <t>INTERNATIONAL JOURNAL OF COMMUNICATION</t>
  </si>
  <si>
    <t>1932-8036</t>
  </si>
  <si>
    <t>ACTA SCIENTIARUM-AGRONOMY</t>
  </si>
  <si>
    <t>1807-8621</t>
  </si>
  <si>
    <t>AGRONOMY</t>
  </si>
  <si>
    <t>ASIAN PACIFIC JOURNAL OF TROPICAL BIOMEDICINE</t>
  </si>
  <si>
    <t>2221-1691</t>
  </si>
  <si>
    <t>2588-9222</t>
  </si>
  <si>
    <t>TROPICAL MEDICINE</t>
  </si>
  <si>
    <t>BMGN-THE LOW COUNTRIES HISTORICAL REVIEW</t>
  </si>
  <si>
    <t>0165-0505</t>
  </si>
  <si>
    <t>2211-2898</t>
  </si>
  <si>
    <t>TURKISH JOURNAL OF HEMATOLOGY</t>
  </si>
  <si>
    <t>1300-7777</t>
  </si>
  <si>
    <t>1308-5263</t>
  </si>
  <si>
    <t>HEMATOLOGY</t>
  </si>
  <si>
    <t>ELECTRONIC JOURNAL OF DIFFERENTIAL EQUATIONS</t>
  </si>
  <si>
    <t>1072-6691</t>
  </si>
  <si>
    <t>ANNALI DELL ISTITUTO SUPERIORE DI SANITA</t>
  </si>
  <si>
    <t>0021-2571</t>
  </si>
  <si>
    <t>2384-8553</t>
  </si>
  <si>
    <t>INVESTIGATIVE AND CLINICAL UROLOGY</t>
  </si>
  <si>
    <t>2466-0493</t>
  </si>
  <si>
    <t>2466-054X</t>
  </si>
  <si>
    <t>JOURNAL OF ELECTROMAGNETIC ENGINEERING AND SCIENCE</t>
  </si>
  <si>
    <t>2671-7255</t>
  </si>
  <si>
    <t>2671-7263</t>
  </si>
  <si>
    <t>MOLECULAR VISION</t>
  </si>
  <si>
    <t>1090-0535</t>
  </si>
  <si>
    <t>BIOCHEMISTRY &amp; MOLECULAR BIOLOGY;OPHTHALMOLOGY</t>
  </si>
  <si>
    <t>BIOIMPACTS</t>
  </si>
  <si>
    <t>2228-5652</t>
  </si>
  <si>
    <t>2228-5660</t>
  </si>
  <si>
    <t>CARNETS DE GEOLOGIE</t>
  </si>
  <si>
    <t>1634-0744</t>
  </si>
  <si>
    <t>1765-2553</t>
  </si>
  <si>
    <t>JOHNSON MATTHEY TECHNOLOGY REVIEW</t>
  </si>
  <si>
    <t>2056-5135</t>
  </si>
  <si>
    <t>CHEMISTRY, PHYSICAL</t>
  </si>
  <si>
    <t>ANNALS OF FOREST RESEARCH</t>
  </si>
  <si>
    <t>1844-8135</t>
  </si>
  <si>
    <t>2065-2445</t>
  </si>
  <si>
    <t>TAIWANESE JOURNAL OF OBSTETRICS &amp; GYNECOLOGY</t>
  </si>
  <si>
    <t>1028-4559</t>
  </si>
  <si>
    <t>OBSTETRICS &amp; GYNECOLOGY</t>
  </si>
  <si>
    <t>NEW ZEALAND JOURNAL OF FORESTRY SCIENCE</t>
  </si>
  <si>
    <t>0048-0134</t>
  </si>
  <si>
    <t>1179-5395</t>
  </si>
  <si>
    <t>REVISTA DE CONTABILIDAD-SPANISH ACCOUNTING REVIEW</t>
  </si>
  <si>
    <t>1138-4891</t>
  </si>
  <si>
    <t>1988-4672</t>
  </si>
  <si>
    <t>BUSINESS, FINANCE</t>
  </si>
  <si>
    <t>ELECTRONIC JOURNAL OF COMBINATORICS</t>
  </si>
  <si>
    <t>1077-8926</t>
  </si>
  <si>
    <t>ARQUIVOS BRASILEIROS DE CARDIOLOGIA</t>
  </si>
  <si>
    <t>0066-782X</t>
  </si>
  <si>
    <t>1678-4170</t>
  </si>
  <si>
    <t>JOURNAL OF ARTIFICIAL INTELLIGENCE AND SOFT COMPUTING RESEARCH</t>
  </si>
  <si>
    <t>2083-2567</t>
  </si>
  <si>
    <t>2449-6499</t>
  </si>
  <si>
    <t>PEDIATRICS AND NEONATOLOGY</t>
  </si>
  <si>
    <t>1875-9572</t>
  </si>
  <si>
    <t>2212-1692</t>
  </si>
  <si>
    <t>SOUTH AFRICAN JOURNAL OF SCIENCE</t>
  </si>
  <si>
    <t>0038-2353</t>
  </si>
  <si>
    <t>1996-7489</t>
  </si>
  <si>
    <t>INTERNATIONAL JOURNAL OF INTERACTIVE MULTIMEDIA AND ARTIFICIAL INTELLIGENCE</t>
  </si>
  <si>
    <t>1989-1660</t>
  </si>
  <si>
    <t>COMPUTER SCIENCE, ARTIFICIAL INTELLIGENCE;COMPUTER SCIENCE, INTERDISCIPLINARY APPLICATIONS</t>
  </si>
  <si>
    <t>JOURNAL OF COMPUTER SCIENCE AND TECHNOLOGY</t>
  </si>
  <si>
    <t>1000-9000</t>
  </si>
  <si>
    <t>1860-4749</t>
  </si>
  <si>
    <t>COMPUTER SCIENCE, HARDWARE &amp; ARCHITECTURE;COMPUTER SCIENCE, SOFTWARE ENGINEERING</t>
  </si>
  <si>
    <t>INTERNATIONAL NEUROUROLOGY JOURNAL</t>
  </si>
  <si>
    <t>2093-4777</t>
  </si>
  <si>
    <t>2093-6931</t>
  </si>
  <si>
    <t>FOLIA NEUROPATHOLOGICA</t>
  </si>
  <si>
    <t>1641-4640</t>
  </si>
  <si>
    <t>1509-572X</t>
  </si>
  <si>
    <t>NEUROSCIENCES;PATHOLOGY</t>
  </si>
  <si>
    <t>PROCESSING AND APPLICATION OF CERAMICS</t>
  </si>
  <si>
    <t>1820-6131</t>
  </si>
  <si>
    <t>2406-1034</t>
  </si>
  <si>
    <t>MLJEKARSTVO</t>
  </si>
  <si>
    <t>0026-704X</t>
  </si>
  <si>
    <t>AGRICULTURE, DAIRY &amp; ANIMAL SCIENCE</t>
  </si>
  <si>
    <t>AGRICULTURAL AND FOOD SCIENCE</t>
  </si>
  <si>
    <t>1459-6067</t>
  </si>
  <si>
    <t>1795-1895</t>
  </si>
  <si>
    <t>AGRICULTURE, MULTIDISCIPLINARY;FOOD SCIENCE &amp; TECHNOLOGY</t>
  </si>
  <si>
    <t>DISCRETE MATHEMATICS AND THEORETICAL COMPUTER SCIENCE</t>
  </si>
  <si>
    <t>1462-7264</t>
  </si>
  <si>
    <t>1365-8050</t>
  </si>
  <si>
    <t>COMPUTER SCIENCE, SOFTWARE ENGINEERING;MATHEMATICS;MATHEMATICS, APPLIED</t>
  </si>
  <si>
    <t>REVISTA LATINO-AMERICANA DE ENFERMAGEM</t>
  </si>
  <si>
    <t>1518-8345</t>
  </si>
  <si>
    <t>ANAIS BRASILEIROS DE DERMATOLOGIA</t>
  </si>
  <si>
    <t>0365-0596</t>
  </si>
  <si>
    <t>1806-4841</t>
  </si>
  <si>
    <t>CHEMICAL AND BIOCHEMICAL ENGINEERING QUARTERLY</t>
  </si>
  <si>
    <t>0352-9568</t>
  </si>
  <si>
    <t>1846-5153</t>
  </si>
  <si>
    <t>BIOTECHNOLOGY &amp; APPLIED MICROBIOLOGY;ENGINEERING, CHEMICAL</t>
  </si>
  <si>
    <t>CROP BREEDING AND APPLIED BIOTECHNOLOGY</t>
  </si>
  <si>
    <t>1984-7033</t>
  </si>
  <si>
    <t>1518-7853</t>
  </si>
  <si>
    <t>AGRONOMY;BIOTECHNOLOGY &amp; APPLIED MICROBIOLOGY</t>
  </si>
  <si>
    <t>WEB ECOLOGY</t>
  </si>
  <si>
    <t>2193-3081</t>
  </si>
  <si>
    <t>1399-1183</t>
  </si>
  <si>
    <t>CAHIERS AGRICULTURES</t>
  </si>
  <si>
    <t>1166-7699</t>
  </si>
  <si>
    <t>1777-5949</t>
  </si>
  <si>
    <t>AGRICULTURE, MULTIDISCIPLINARY;AGRONOMY</t>
  </si>
  <si>
    <t>NUCLEAR PHYSICS B</t>
  </si>
  <si>
    <t>0550-3213</t>
  </si>
  <si>
    <t>1873-1562</t>
  </si>
  <si>
    <t>PHYSICS, NUCLEAR;PHYSICS, PARTICLES &amp; FIELDS</t>
  </si>
  <si>
    <t>PHYSICAL REVIEW ACCELERATORS AND BEAMS</t>
  </si>
  <si>
    <t>2469-9888</t>
  </si>
  <si>
    <t>REVISTA BRASILEIRA DE POLITICA INTERNACIONAL</t>
  </si>
  <si>
    <t>0034-7329</t>
  </si>
  <si>
    <t>1983-3121</t>
  </si>
  <si>
    <t>CROATIAN MEDICAL JOURNAL</t>
  </si>
  <si>
    <t>0353-9504</t>
  </si>
  <si>
    <t>1332-8166</t>
  </si>
  <si>
    <t>JORNAL BRASILEIRO DE PNEUMOLOGIA</t>
  </si>
  <si>
    <t>1806-3713</t>
  </si>
  <si>
    <t>1806-3756</t>
  </si>
  <si>
    <t>DISCUSSIONES MATHEMATICAE GRAPH THEORY</t>
  </si>
  <si>
    <t>1234-3099</t>
  </si>
  <si>
    <t>2083-5892</t>
  </si>
  <si>
    <t>REVISTA ESPANOLA DE DOCUMENTACION CIENTIFICA</t>
  </si>
  <si>
    <t>0210-0614</t>
  </si>
  <si>
    <t>1988-4621</t>
  </si>
  <si>
    <t>INFORMATION SCIENCE &amp; LIBRARY SCIENCE</t>
  </si>
  <si>
    <t>COLLEGE &amp; RESEARCH LIBRARIES</t>
  </si>
  <si>
    <t>0010-0870</t>
  </si>
  <si>
    <t>2150-6701</t>
  </si>
  <si>
    <t>NEW MEDIT</t>
  </si>
  <si>
    <t>1594-5685</t>
  </si>
  <si>
    <t>2611-1128</t>
  </si>
  <si>
    <t>AGRICULTURAL ECONOMICS &amp; POLICY;AGRICULTURE, MULTIDISCIPLINARY</t>
  </si>
  <si>
    <t>CALIFORNIA AGRICULTURE</t>
  </si>
  <si>
    <t>0008-0845</t>
  </si>
  <si>
    <t>2160-8091</t>
  </si>
  <si>
    <t>ANAIS DA ACADEMIA BRASILEIRA DE CIENCIAS</t>
  </si>
  <si>
    <t>0001-3765</t>
  </si>
  <si>
    <t>1678-2690</t>
  </si>
  <si>
    <t>FOOD TECHNOLOGY AND BIOTECHNOLOGY</t>
  </si>
  <si>
    <t>1330-9862</t>
  </si>
  <si>
    <t>1334-2606</t>
  </si>
  <si>
    <t>BIOTECHNOLOGY &amp; APPLIED MICROBIOLOGY;FOOD SCIENCE &amp; TECHNOLOGY</t>
  </si>
  <si>
    <t>SPANISH JOURNAL OF AGRICULTURAL RESEARCH</t>
  </si>
  <si>
    <t>1695-971X</t>
  </si>
  <si>
    <t>2171-9292</t>
  </si>
  <si>
    <t>SALUD PUBLICA DE MEXICO</t>
  </si>
  <si>
    <t>0036-3634</t>
  </si>
  <si>
    <t>1606-7916</t>
  </si>
  <si>
    <t>BRAZILIAN ORAL RESEARCH</t>
  </si>
  <si>
    <t>1807-3107</t>
  </si>
  <si>
    <t>JOURNAL OF WORK AND ORGANIZATIONAL PSYCHOLOGY-REVISTA DE PSICOLOGIA DEL TRABAJO Y DE LAS ORGANIZACIONES</t>
  </si>
  <si>
    <t>1576-5962</t>
  </si>
  <si>
    <t>2174-0534</t>
  </si>
  <si>
    <t>PSYCHOLOGY, APPLIED</t>
  </si>
  <si>
    <t>TRABAJOS DE PREHISTORIA</t>
  </si>
  <si>
    <t>0082-5638</t>
  </si>
  <si>
    <t>1988-3218</t>
  </si>
  <si>
    <t>ANTHROPOLOGY;ARCHAEOLOGY;HISTORY</t>
  </si>
  <si>
    <t>ACTA MONTANISTICA SLOVACA</t>
  </si>
  <si>
    <t>1335-1788</t>
  </si>
  <si>
    <t>GEOSCIENCES, MULTIDISCIPLINARY;MINING &amp; MINERAL PROCESSING</t>
  </si>
  <si>
    <t>ACTA BOTANICA CROATICA</t>
  </si>
  <si>
    <t>0365-0588</t>
  </si>
  <si>
    <t>1847-8476</t>
  </si>
  <si>
    <t>JOURNAL OF OFFICIAL STATISTICS</t>
  </si>
  <si>
    <t>0282-423X</t>
  </si>
  <si>
    <t>2001-7367</t>
  </si>
  <si>
    <t>SOCIAL SCIENCES, MATHEMATICAL METHODS;STATISTICS &amp; PROBABILITY</t>
  </si>
  <si>
    <t>ENDOCRINOLOGY AND METABOLISM</t>
  </si>
  <si>
    <t>2093-596X</t>
  </si>
  <si>
    <t>2093-5978</t>
  </si>
  <si>
    <t>ENDOCRINOLOGY &amp; METABOLISM</t>
  </si>
  <si>
    <t>ANNALI DI BOTANICA</t>
  </si>
  <si>
    <t>0365-0812</t>
  </si>
  <si>
    <t>2239-3129</t>
  </si>
  <si>
    <t>ENVIRONMENTAL SCIENCES;PLANT SCIENCES</t>
  </si>
  <si>
    <t>BIJDRAGEN TOT DE TAAL- LAND- EN VOLKENKUNDE</t>
  </si>
  <si>
    <t>0006-2294</t>
  </si>
  <si>
    <t>2213-4379</t>
  </si>
  <si>
    <t>ANTHROPOLOGY;ASIAN STUDIES</t>
  </si>
  <si>
    <t>JOURNAL OF THE MEDICAL LIBRARY ASSOCIATION</t>
  </si>
  <si>
    <t>1536-5050</t>
  </si>
  <si>
    <t>GEOLOGIA CROATICA</t>
  </si>
  <si>
    <t>1330-030X</t>
  </si>
  <si>
    <t>1333-4875</t>
  </si>
  <si>
    <t>GEOLOGY;GEOSCIENCES, MULTIDISCIPLINARY</t>
  </si>
  <si>
    <t>PSICOLOGIA EDUCATIVA</t>
  </si>
  <si>
    <t>1135-755X</t>
  </si>
  <si>
    <t>2174-0526</t>
  </si>
  <si>
    <t>EDUCATION &amp; EDUCATIONAL RESEARCH;PSYCHOLOGY, EDUCATIONAL;PSYCHOLOGY, MULTIDISCIPLINARY</t>
  </si>
  <si>
    <t>SAUDI JOURNAL OF GASTROENTEROLOGY</t>
  </si>
  <si>
    <t>1319-3767</t>
  </si>
  <si>
    <t>1998-4049</t>
  </si>
  <si>
    <t>GASTROENTEROLOGY &amp; HEPATOLOGY</t>
  </si>
  <si>
    <t>THEORETICAL ECONOMICS</t>
  </si>
  <si>
    <t>1933-6837</t>
  </si>
  <si>
    <t>1555-7561</t>
  </si>
  <si>
    <t>JOURNAL OF POSTGRADUATE MEDICINE</t>
  </si>
  <si>
    <t>0022-3859</t>
  </si>
  <si>
    <t>0972-2823</t>
  </si>
  <si>
    <t>INDIAN JOURNAL OF BIOCHEMISTRY &amp; BIOPHYSICS</t>
  </si>
  <si>
    <t>Q4</t>
  </si>
  <si>
    <t>0301-1208</t>
  </si>
  <si>
    <t>0975-0959</t>
  </si>
  <si>
    <t>BIOCHEMISTRY &amp; MOLECULAR BIOLOGY;BIOPHYSICS</t>
  </si>
  <si>
    <t>SAO PAULO MEDICAL JOURNAL</t>
  </si>
  <si>
    <t>1516-3180</t>
  </si>
  <si>
    <t>PHYLLOMEDUSA</t>
  </si>
  <si>
    <t>1519-1397</t>
  </si>
  <si>
    <t>2316-9079</t>
  </si>
  <si>
    <t>REVISTA DE BIOLOGIA TROPICAL</t>
  </si>
  <si>
    <t>0034-7744</t>
  </si>
  <si>
    <t>2215-2075</t>
  </si>
  <si>
    <t>CULTURE &amp; HISTORY DIGITAL JOURNAL</t>
  </si>
  <si>
    <t>2253-797X</t>
  </si>
  <si>
    <t>ACTA BIOLOGICA COLOMBIANA</t>
  </si>
  <si>
    <t>0120-548X</t>
  </si>
  <si>
    <t>1900-1649</t>
  </si>
  <si>
    <t>PLANT SCIENCES;ZOOLOGY</t>
  </si>
  <si>
    <t>FOREST SYSTEMS</t>
  </si>
  <si>
    <t>2171-5068</t>
  </si>
  <si>
    <t>2171-9845</t>
  </si>
  <si>
    <t>ETRI JOURNAL</t>
  </si>
  <si>
    <t>1225-6463</t>
  </si>
  <si>
    <t>2233-7326</t>
  </si>
  <si>
    <t>ENGINEERING, ELECTRICAL &amp; ELECTRONIC;TELECOMMUNICATIONS</t>
  </si>
  <si>
    <t>TEMPO SOCIAL</t>
  </si>
  <si>
    <t>0103-2070</t>
  </si>
  <si>
    <t>SOCIOLOGY</t>
  </si>
  <si>
    <t>STUDIA PSYCHOLOGICA</t>
  </si>
  <si>
    <t>0039-3320</t>
  </si>
  <si>
    <t>2585-8815</t>
  </si>
  <si>
    <t>JOURNAL OF VECTOR BORNE DISEASES</t>
  </si>
  <si>
    <t>0972-9062</t>
  </si>
  <si>
    <t>INFECTIOUS DISEASES;PARASITOLOGY;TROPICAL MEDICINE</t>
  </si>
  <si>
    <t>PANOECONOMICUS</t>
  </si>
  <si>
    <t>1452-595X</t>
  </si>
  <si>
    <t>2217-2386</t>
  </si>
  <si>
    <t>BOTANICA SERBICA</t>
  </si>
  <si>
    <t>1821-2158</t>
  </si>
  <si>
    <t>1821-2638</t>
  </si>
  <si>
    <t>BOLETIN DE LA SOCIEDAD ARGENTINA DE BOTANICA</t>
  </si>
  <si>
    <t>1851-2372</t>
  </si>
  <si>
    <t>PERIODICA POLYTECHNICA-CHEMICAL ENGINEERING</t>
  </si>
  <si>
    <t>0324-5853</t>
  </si>
  <si>
    <t>1587-3765</t>
  </si>
  <si>
    <t>ENGINEERING, CHEMICAL</t>
  </si>
  <si>
    <t>REVISTA DE LA SOCIEDAD ENTOMOLOGICA ARGENTINA</t>
  </si>
  <si>
    <t>0373-5680</t>
  </si>
  <si>
    <t>1851-7471</t>
  </si>
  <si>
    <t>METROLOGY AND MEASUREMENT SYSTEMS</t>
  </si>
  <si>
    <t>0860-8229</t>
  </si>
  <si>
    <t>2300-1941</t>
  </si>
  <si>
    <t>INSTRUMENTS &amp; INSTRUMENTATION</t>
  </si>
  <si>
    <t>BRAZILIAN JOURNAL OF CARDIOVASCULAR SURGERY</t>
  </si>
  <si>
    <t>0102-7638</t>
  </si>
  <si>
    <t>1678-9741</t>
  </si>
  <si>
    <t>CARDIAC &amp; CARDIOVASCULAR SYSTEMS;SURGERY</t>
  </si>
  <si>
    <t>ENGENHARIA SANITARIA E AMBIENTAL</t>
  </si>
  <si>
    <t>1413-4152</t>
  </si>
  <si>
    <t>1809-4457</t>
  </si>
  <si>
    <t>MATHEMATICS IN ENGINEERING</t>
  </si>
  <si>
    <t>2640-3501</t>
  </si>
  <si>
    <t>MATHEMATICS, INTERDISCIPLINARY APPLICATIONS</t>
  </si>
  <si>
    <t>TRANSINFORMACAO</t>
  </si>
  <si>
    <t>0103-3786</t>
  </si>
  <si>
    <t>BANGLADESH JOURNAL OF PHARMACOLOGY</t>
  </si>
  <si>
    <t>1991-007X</t>
  </si>
  <si>
    <t>1991-0088</t>
  </si>
  <si>
    <t>INTERNASJONAL POLITIKK</t>
  </si>
  <si>
    <t>0020-577X</t>
  </si>
  <si>
    <t>1891-1757</t>
  </si>
  <si>
    <t>BRAZILIAN JOURNAL OF ANESTHESIOLOGY</t>
  </si>
  <si>
    <t>0104-0014</t>
  </si>
  <si>
    <t>2352-2291</t>
  </si>
  <si>
    <t>ANESTHESIOLOGY</t>
  </si>
  <si>
    <t>REVISTA BRASILEIRA DE ANESTESIOLOGIA</t>
  </si>
  <si>
    <t>0034-7094</t>
  </si>
  <si>
    <t>1806-907X</t>
  </si>
  <si>
    <t>REVISTA PORTUGUESA DE CARDIOLOGIA</t>
  </si>
  <si>
    <t>0870-2551</t>
  </si>
  <si>
    <t>0304-4750</t>
  </si>
  <si>
    <t>HISTORIA CRITICA</t>
  </si>
  <si>
    <t>0121-1617</t>
  </si>
  <si>
    <t>1900-6152</t>
  </si>
  <si>
    <t>ACTA CLINICA CROATICA</t>
  </si>
  <si>
    <t>0353-9466</t>
  </si>
  <si>
    <t>1333-9451</t>
  </si>
  <si>
    <t>REVISTA DE NEFROLOGIA DIALISIS Y TRASPLANTE</t>
  </si>
  <si>
    <t>0326-3428</t>
  </si>
  <si>
    <t>2346-8548</t>
  </si>
  <si>
    <t>CERNE</t>
  </si>
  <si>
    <t>0104-7760</t>
  </si>
  <si>
    <t>ACTA BOTANICA BRASILICA</t>
  </si>
  <si>
    <t>0102-3306</t>
  </si>
  <si>
    <t>1677-941X</t>
  </si>
  <si>
    <t>ANIMAL BIODIVERSITY AND CONSERVATION</t>
  </si>
  <si>
    <t>1578-665X</t>
  </si>
  <si>
    <t>2014-928X</t>
  </si>
  <si>
    <t>BIODIVERSITY CONSERVATION</t>
  </si>
  <si>
    <t>HISTORY OF GEO- AND SPACE SCIENCES</t>
  </si>
  <si>
    <t>2190-5010</t>
  </si>
  <si>
    <t>2190-5029</t>
  </si>
  <si>
    <t>GEOSCIENCES, MULTIDISCIPLINARY;HISTORY &amp; PHILOSOPHY OF SCIENCE</t>
  </si>
  <si>
    <t>REVISTA DE ESTUDIOS SOCIALES</t>
  </si>
  <si>
    <t>0123-885X</t>
  </si>
  <si>
    <t>1900-5180</t>
  </si>
  <si>
    <t>SOCIAL ISSUES;SOCIAL SCIENCES, INTERDISCIPLINARY</t>
  </si>
  <si>
    <t>ATLANTIS-JOURNAL OF THE SPANISH ASSOCIATION OF ANGLO-AMERICAN STUDIES</t>
  </si>
  <si>
    <t>0210-6124</t>
  </si>
  <si>
    <t>1989-6840</t>
  </si>
  <si>
    <t>LANGUAGE &amp; LINGUISTICS;LINGUISTICS;LITERATURE</t>
  </si>
  <si>
    <t>WATER SA</t>
  </si>
  <si>
    <t>0378-4738</t>
  </si>
  <si>
    <t>1816-7950</t>
  </si>
  <si>
    <t>LATIN AMERICAN ECONOMIC REVIEW</t>
  </si>
  <si>
    <t>2198-3526</t>
  </si>
  <si>
    <t>2196-436X</t>
  </si>
  <si>
    <t>BIOTECHNOLOGIE AGRONOMIE SOCIETE ET ENVIRONNEMENT</t>
  </si>
  <si>
    <t>1370-6233</t>
  </si>
  <si>
    <t>1780-4507</t>
  </si>
  <si>
    <t>AGRONOMY;ENVIRONMENTAL SCIENCES</t>
  </si>
  <si>
    <t>CONVERGENCIA-REVISTA DE CIENCIAS SOCIALES</t>
  </si>
  <si>
    <t>2448-5799</t>
  </si>
  <si>
    <t>REVISTA DE ECONOMIA MUNDIAL</t>
  </si>
  <si>
    <t>1576-0162</t>
  </si>
  <si>
    <t>2340-4264</t>
  </si>
  <si>
    <t>ANDEAN GEOLOGY</t>
  </si>
  <si>
    <t>0718-7106</t>
  </si>
  <si>
    <t>REVISTA IBEROAMERICANA DE AUTOMATICA E INFORMATICA INDUSTRIAL</t>
  </si>
  <si>
    <t>1697-7912</t>
  </si>
  <si>
    <t>1697-7920</t>
  </si>
  <si>
    <t>AUTOMATION &amp; CONTROL SYSTEMS;ROBOTICS</t>
  </si>
  <si>
    <t>RAE-REVISTA DE ADMINISTRACAO DE EMPRESAS</t>
  </si>
  <si>
    <t>0034-7590</t>
  </si>
  <si>
    <t>2178-938X</t>
  </si>
  <si>
    <t>CROATICA CHEMICA ACTA</t>
  </si>
  <si>
    <t>0011-1643</t>
  </si>
  <si>
    <t>1334-417X</t>
  </si>
  <si>
    <t>ARKIVOC</t>
  </si>
  <si>
    <t>1551-7004</t>
  </si>
  <si>
    <t>1551-7012</t>
  </si>
  <si>
    <t>ACTA ZOOLOGICA ACADEMIAE SCIENTIARUM HUNGARICAE</t>
  </si>
  <si>
    <t>1217-8837</t>
  </si>
  <si>
    <t>REVISTA ESPANOLA DE INVESTIGACIONES SOCIOLOGICAS</t>
  </si>
  <si>
    <t>0210-5233</t>
  </si>
  <si>
    <t>1988-5903</t>
  </si>
  <si>
    <t>PSIHOLOGIJA</t>
  </si>
  <si>
    <t>0048-5705</t>
  </si>
  <si>
    <t>CALDASIA</t>
  </si>
  <si>
    <t>0366-5232</t>
  </si>
  <si>
    <t>2357-3759</t>
  </si>
  <si>
    <t>JOURNAL OF INTERNATIONAL ADVANCED OTOLOGY</t>
  </si>
  <si>
    <t>1308-7649</t>
  </si>
  <si>
    <t>2148-3817</t>
  </si>
  <si>
    <t>JOURNAL OF NEPAL MEDICAL ASSOCIATION</t>
  </si>
  <si>
    <t>0028-2715</t>
  </si>
  <si>
    <t>1815-672X</t>
  </si>
  <si>
    <t>MEDICINE, GENERAL &amp; INTERNAL;PUBLIC, ENVIRONMENTAL &amp; OCCUPATIONAL HEALTH</t>
  </si>
  <si>
    <t>ESTUDIOS GEOLOGICOS-MADRID</t>
  </si>
  <si>
    <t>0367-0449</t>
  </si>
  <si>
    <t>1988-3250</t>
  </si>
  <si>
    <t>MODELING IDENTIFICATION AND CONTROL</t>
  </si>
  <si>
    <t>0332-7353</t>
  </si>
  <si>
    <t>1890-1328</t>
  </si>
  <si>
    <t>AUTOMATION &amp; CONTROL SYSTEMS;COMPUTER SCIENCE, CYBERNETICS</t>
  </si>
  <si>
    <t>PERFILES LATINOAMERICANOS</t>
  </si>
  <si>
    <t>0188-7653</t>
  </si>
  <si>
    <t>2309-4982</t>
  </si>
  <si>
    <t>ACTA BIOETHICA</t>
  </si>
  <si>
    <t>0717-5906</t>
  </si>
  <si>
    <t>1726-569X</t>
  </si>
  <si>
    <t>ETHICS;MEDICAL ETHICS;SOCIAL SCIENCES, BIOMEDICAL</t>
  </si>
  <si>
    <t>PSICOLOGICA</t>
  </si>
  <si>
    <t>0211-2159</t>
  </si>
  <si>
    <t>1576-8597</t>
  </si>
  <si>
    <t>PSYCHOLOGY, EXPERIMENTAL</t>
  </si>
  <si>
    <t>ESTUDIOS DE ECONOMIA</t>
  </si>
  <si>
    <t>0718-5286</t>
  </si>
  <si>
    <t>BRAZILIAN JOURNAL OF GEOLOGY</t>
  </si>
  <si>
    <t>2317-4889</t>
  </si>
  <si>
    <t>2317-4692</t>
  </si>
  <si>
    <t>REVISTA MEXICANA DE BIODIVERSIDAD</t>
  </si>
  <si>
    <t>1870-3453</t>
  </si>
  <si>
    <t>2007-8706</t>
  </si>
  <si>
    <t>REVIJA ZA SOCIJALNU POLITIKU</t>
  </si>
  <si>
    <t>1330-2965</t>
  </si>
  <si>
    <t>1845-6014</t>
  </si>
  <si>
    <t>SOCIAL ISSUES</t>
  </si>
  <si>
    <t>PESQUISA AGROPECUARIA BRASILEIRA</t>
  </si>
  <si>
    <t>0100-204X</t>
  </si>
  <si>
    <t>1678-3921</t>
  </si>
  <si>
    <t>AGRICULTURE, DAIRY &amp; ANIMAL SCIENCE;AGRICULTURE, MULTIDISCIPLINARY;AGRONOMY</t>
  </si>
  <si>
    <t>REVISTA DE NUTRICAO-BRAZILIAN JOURNAL OF NUTRITION</t>
  </si>
  <si>
    <t>1415-5273</t>
  </si>
  <si>
    <t>1678-9865</t>
  </si>
  <si>
    <t>NUTRITION &amp; DIETETICS</t>
  </si>
  <si>
    <t>INDIAN JOURNAL OF TRADITIONAL KNOWLEDGE</t>
  </si>
  <si>
    <t>0972-5938</t>
  </si>
  <si>
    <t>0975-1068</t>
  </si>
  <si>
    <t>MIRES AND PEAT</t>
  </si>
  <si>
    <t>1819-754X</t>
  </si>
  <si>
    <t>ENVIRONMENTAL SCIENCES</t>
  </si>
  <si>
    <t>MAGALLANIA</t>
  </si>
  <si>
    <t>0718-2244</t>
  </si>
  <si>
    <t>REVISTA ESPANOLA DE SALUD PUBLICA</t>
  </si>
  <si>
    <t>1135-5727</t>
  </si>
  <si>
    <t>2173-9110</t>
  </si>
  <si>
    <t>ARCHIVES OF ENDOCRINOLOGY METABOLISM</t>
  </si>
  <si>
    <t>2359-3997</t>
  </si>
  <si>
    <t>2359-4292</t>
  </si>
  <si>
    <t>MALAWI MEDICAL JOURNAL</t>
  </si>
  <si>
    <t>1995-7262</t>
  </si>
  <si>
    <t>1995-7270</t>
  </si>
  <si>
    <t>ACTA MEDICA PORTUGUESA</t>
  </si>
  <si>
    <t>0870-399X</t>
  </si>
  <si>
    <t>1646-0758</t>
  </si>
  <si>
    <t>FLUORIDE</t>
  </si>
  <si>
    <t>0015-4725</t>
  </si>
  <si>
    <t>2253-4083</t>
  </si>
  <si>
    <t>GEOFIZIKA</t>
  </si>
  <si>
    <t>0352-3659</t>
  </si>
  <si>
    <t>1846-6346</t>
  </si>
  <si>
    <t>GEOCHEMISTRY &amp; GEOPHYSICS;GEOSCIENCES, MULTIDISCIPLINARY;METEOROLOGY &amp; ATMOSPHERIC SCIENCES</t>
  </si>
  <si>
    <t>NWIG-NEW WEST INDIAN GUIDE-NIEUWE WEST-INDISCHE GIDS</t>
  </si>
  <si>
    <t>1382-2373</t>
  </si>
  <si>
    <t>AREA STUDIES;HUMANITIES, MULTIDISCIPLINARY</t>
  </si>
  <si>
    <t>NEUROLOGICAL SCIENCES AND NEUROPHYSIOLOGY</t>
  </si>
  <si>
    <t>2636-865X</t>
  </si>
  <si>
    <t>NEUROSCIENCES</t>
  </si>
  <si>
    <t>ANATOLIAN JOURNAL OF CARDIOLOGY</t>
  </si>
  <si>
    <t>2149-2263</t>
  </si>
  <si>
    <t>2149-2271</t>
  </si>
  <si>
    <t>BALTIC JOURNAL OF ECONOMICS</t>
  </si>
  <si>
    <t>1406-099X</t>
  </si>
  <si>
    <t>2334-4385</t>
  </si>
  <si>
    <t>REVISTA DE METALURGIA</t>
  </si>
  <si>
    <t>0034-8570</t>
  </si>
  <si>
    <t>1988-4222</t>
  </si>
  <si>
    <t>METALLURGY &amp; METALLURGICAL ENGINEERING</t>
  </si>
  <si>
    <t>BOLETIN DE LA SOCIEDAD GEOLOGICA MEXICANA</t>
  </si>
  <si>
    <t>1405-3322</t>
  </si>
  <si>
    <t>GEOLOGICA CARPATHICA</t>
  </si>
  <si>
    <t>1335-0552</t>
  </si>
  <si>
    <t>1336-8052</t>
  </si>
  <si>
    <t>JOURNAL OF SCIENTIFIC &amp; INDUSTRIAL RESEARCH</t>
  </si>
  <si>
    <t>0022-4456</t>
  </si>
  <si>
    <t>0975-1084</t>
  </si>
  <si>
    <t>ENGINEERING, INDUSTRIAL;ENGINEERING, MULTIDISCIPLINARY;MULTIDISCIPLINARY SCIENCES</t>
  </si>
  <si>
    <t>NAUPLIUS</t>
  </si>
  <si>
    <t>0104-6497</t>
  </si>
  <si>
    <t>2358-2936</t>
  </si>
  <si>
    <t>MARINE &amp; FRESHWATER BIOLOGY;ZOOLOGY</t>
  </si>
  <si>
    <t>JOURNAL OF RESEARCH OF THE NATIONAL INSTITUTE OF STANDARDS AND TECHNOLOGY</t>
  </si>
  <si>
    <t>1044-677X</t>
  </si>
  <si>
    <t>2165-7254</t>
  </si>
  <si>
    <t>ENGINEERING, MULTIDISCIPLINARY;INSTRUMENTS &amp; INSTRUMENTATION;MULTIDISCIPLINARY SCIENCES;PHYSICS, APPLIED</t>
  </si>
  <si>
    <t>IHERINGIA SERIE BOTANICA</t>
  </si>
  <si>
    <t>0073-4705</t>
  </si>
  <si>
    <t>2446-8231</t>
  </si>
  <si>
    <t>EUROPEAN JOURNAL OF TRANSPORT AND INFRASTRUCTURE RESEARCH</t>
  </si>
  <si>
    <t>1567-7133</t>
  </si>
  <si>
    <t>1567-7141</t>
  </si>
  <si>
    <t>TRANSPORTATION</t>
  </si>
  <si>
    <t>CUSTOS E AGRONEGOCIO ON LINE</t>
  </si>
  <si>
    <t>1808-2882</t>
  </si>
  <si>
    <t>AGRICULTURAL ECONOMICS &amp; POLICY;BUSINESS;ECONOMICS</t>
  </si>
  <si>
    <t>TAIWANIA</t>
  </si>
  <si>
    <t>0372-333X</t>
  </si>
  <si>
    <t>ANNALS OF INDIAN ACADEMY OF NEUROLOGY</t>
  </si>
  <si>
    <t>0972-2327</t>
  </si>
  <si>
    <t>1998-3549</t>
  </si>
  <si>
    <t>POLISH POLAR RESEARCH</t>
  </si>
  <si>
    <t>0138-0338</t>
  </si>
  <si>
    <t>2081-8262</t>
  </si>
  <si>
    <t>ECOLOGY;GEOSCIENCES, MULTIDISCIPLINARY</t>
  </si>
  <si>
    <t>SOUTH AFRICAN JOURNAL OF CHEMISTRY-SUID-AFRIKAANSE TYDSKRIF VIR CHEMIE</t>
  </si>
  <si>
    <t>0379-4350</t>
  </si>
  <si>
    <t>1996-840X</t>
  </si>
  <si>
    <t>REVISTA ESPANOLA DE ENFERMEDADES DIGESTIVAS</t>
  </si>
  <si>
    <t>1130-0108</t>
  </si>
  <si>
    <t>2340-4167</t>
  </si>
  <si>
    <t>CIENCIA &amp; SAUDE COLETIVA</t>
  </si>
  <si>
    <t>1413-8123</t>
  </si>
  <si>
    <t>1678-4561</t>
  </si>
  <si>
    <t>ISJ-INVERTEBRATE SURVIVAL JOURNAL</t>
  </si>
  <si>
    <t>1824-307X</t>
  </si>
  <si>
    <t>IMMUNOLOGY;ZOOLOGY</t>
  </si>
  <si>
    <t>ACTA HISTRIAE</t>
  </si>
  <si>
    <t>1318-0185</t>
  </si>
  <si>
    <t>2591-1767</t>
  </si>
  <si>
    <t>SINTAGMA</t>
  </si>
  <si>
    <t>0214-9141</t>
  </si>
  <si>
    <t>2013-6455</t>
  </si>
  <si>
    <t>MATERIALS RESEARCH-IBERO-AMERICAN JOURNAL OF MATERIALS</t>
  </si>
  <si>
    <t>1516-1439</t>
  </si>
  <si>
    <t>1980-5373</t>
  </si>
  <si>
    <t>INFORMES DE LA CONSTRUCCION</t>
  </si>
  <si>
    <t>0020-0883</t>
  </si>
  <si>
    <t>1988-3234</t>
  </si>
  <si>
    <t>CONSTRUCTION &amp; BUILDING TECHNOLOGY</t>
  </si>
  <si>
    <t>MEDITERRANEAN BOTANY</t>
  </si>
  <si>
    <t>2603-9109</t>
  </si>
  <si>
    <t>INTERNATIONAL JOURNAL OF PSYCHOLOGICAL RESEARCH</t>
  </si>
  <si>
    <t>2011-7922</t>
  </si>
  <si>
    <t>2011-2084</t>
  </si>
  <si>
    <t>JOURNAL OF APPLIED FLUID MECHANICS</t>
  </si>
  <si>
    <t>1735-3572</t>
  </si>
  <si>
    <t>1735-3645</t>
  </si>
  <si>
    <t>MECHANICS;THERMODYNAMICS</t>
  </si>
  <si>
    <t>JOURNAL OF THE SOUTHERN AFRICAN INSTITUTE OF MINING AND METALLURGY</t>
  </si>
  <si>
    <t>2225-6253</t>
  </si>
  <si>
    <t>2411-9717</t>
  </si>
  <si>
    <t>METALLURGY &amp; METALLURGICAL ENGINEERING;MINING &amp; MINERAL PROCESSING</t>
  </si>
  <si>
    <t>TRIMESTRE ECONOMICO</t>
  </si>
  <si>
    <t>0041-3011</t>
  </si>
  <si>
    <t>INGENIERIA E INVESTIGACION</t>
  </si>
  <si>
    <t>0120-5609</t>
  </si>
  <si>
    <t>2248-8723</t>
  </si>
  <si>
    <t>SRPSKI ARHIV ZA CELOKUPNO LEKARSTVO</t>
  </si>
  <si>
    <t>0370-8179</t>
  </si>
  <si>
    <t>DRUSTVENA ISTRAZIVANJA</t>
  </si>
  <si>
    <t>1330-0288</t>
  </si>
  <si>
    <t>1848-6096</t>
  </si>
  <si>
    <t>SOCIAL ISSUES;SOCIOLOGY</t>
  </si>
  <si>
    <t>INFORMATION RESEARCH-AN INTERNATIONAL ELECTRONIC JOURNAL</t>
  </si>
  <si>
    <t>1368-1613</t>
  </si>
  <si>
    <t>REVISTA DA ASSOCIACAO MEDICA BRASILEIRA</t>
  </si>
  <si>
    <t>0104-4230</t>
  </si>
  <si>
    <t>1806-9282</t>
  </si>
  <si>
    <t>JOURNAL OF MINING AND METALLURGY SECTION B-METALLURGY</t>
  </si>
  <si>
    <t>1450-5339</t>
  </si>
  <si>
    <t>2217-7175</t>
  </si>
  <si>
    <t>ACTA SCIENTIARUM-TECHNOLOGY</t>
  </si>
  <si>
    <t>1806-2563</t>
  </si>
  <si>
    <t>1807-8664</t>
  </si>
  <si>
    <t>REVISTA DE LA UNION MATEMATICA ARGENTINA</t>
  </si>
  <si>
    <t>0041-6932</t>
  </si>
  <si>
    <t>1669-9637</t>
  </si>
  <si>
    <t>CONDENSED MATTER PHYSICS</t>
  </si>
  <si>
    <t>1607-324X</t>
  </si>
  <si>
    <t>2224-9079</t>
  </si>
  <si>
    <t>PHYSICS, CONDENSED MATTER</t>
  </si>
  <si>
    <t>TECNOLOGIA Y CIENCIAS DEL AGUA</t>
  </si>
  <si>
    <t>0187-8336</t>
  </si>
  <si>
    <t>2007-2422</t>
  </si>
  <si>
    <t>ENGINEERING, CIVIL;WATER RESOURCES</t>
  </si>
  <si>
    <t>ARCHIVES OF BIOLOGICAL SCIENCES</t>
  </si>
  <si>
    <t>0354-4664</t>
  </si>
  <si>
    <t>1821-4339</t>
  </si>
  <si>
    <t>BRAZILIAN JOURNAL OF CHEMICAL ENGINEERING</t>
  </si>
  <si>
    <t>0104-6632</t>
  </si>
  <si>
    <t>1678-4383</t>
  </si>
  <si>
    <t>AIBR-REVISTA DE ANTROPOLOGIA IBEROAMERICANA</t>
  </si>
  <si>
    <t>1695-9752</t>
  </si>
  <si>
    <t>1578-9705</t>
  </si>
  <si>
    <t>MATHEMATICAL COMMUNICATIONS</t>
  </si>
  <si>
    <t>1331-0623</t>
  </si>
  <si>
    <t>REVISTA MVZ CORDOBA</t>
  </si>
  <si>
    <t>0122-0268</t>
  </si>
  <si>
    <t>1909-0544</t>
  </si>
  <si>
    <t>NORDIC STUDIES ON ALCOHOL AND DRUGS</t>
  </si>
  <si>
    <t>1455-0725</t>
  </si>
  <si>
    <t>1458-6126</t>
  </si>
  <si>
    <t>SUBSTANCE ABUSE</t>
  </si>
  <si>
    <t>ENSENANZA DE LAS CIENCIAS</t>
  </si>
  <si>
    <t>0212-4521</t>
  </si>
  <si>
    <t>2174-6486</t>
  </si>
  <si>
    <t>RBGN-REVISTA BRASILEIRA DE GESTAO DE NEGOCIOS</t>
  </si>
  <si>
    <t>1806-4892</t>
  </si>
  <si>
    <t>1983-0807</t>
  </si>
  <si>
    <t>MATERIA-RIO DE JANEIRO</t>
  </si>
  <si>
    <t>1517-7076</t>
  </si>
  <si>
    <t>FISHERY BULLETIN</t>
  </si>
  <si>
    <t>0090-0656</t>
  </si>
  <si>
    <t>1937-4518</t>
  </si>
  <si>
    <t>FISHERIES</t>
  </si>
  <si>
    <t>LAEKNABLADID</t>
  </si>
  <si>
    <t>0023-7213</t>
  </si>
  <si>
    <t>1670-4959</t>
  </si>
  <si>
    <t>PAPELES DE POBLACION</t>
  </si>
  <si>
    <t>1405-7425</t>
  </si>
  <si>
    <t>BRAZILIAN ARCHIVES OF BIOLOGY AND TECHNOLOGY</t>
  </si>
  <si>
    <t>1516-8913</t>
  </si>
  <si>
    <t>1678-4324</t>
  </si>
  <si>
    <t>JOURNAL OF HYDROLOGY AND HYDROMECHANICS</t>
  </si>
  <si>
    <t>0042-790X</t>
  </si>
  <si>
    <t>1338-4333</t>
  </si>
  <si>
    <t>LJETOPIS SOCIJALNOG RADA</t>
  </si>
  <si>
    <t>1846-5412</t>
  </si>
  <si>
    <t>SOCIAL WORK</t>
  </si>
  <si>
    <t>ZEITSCHRIFT FUR SPRACHWISSENSCHAFT</t>
  </si>
  <si>
    <t>0721-9067</t>
  </si>
  <si>
    <t>1613-3706</t>
  </si>
  <si>
    <t>HONG KONG JOURNAL OF OCCUPATIONAL THERAPY</t>
  </si>
  <si>
    <t>1569-1861</t>
  </si>
  <si>
    <t>1876-4398</t>
  </si>
  <si>
    <t>MATERIALS SCIENCE-POLAND</t>
  </si>
  <si>
    <t>2083-134X</t>
  </si>
  <si>
    <t>ETHICS &amp; GLOBAL POLITICS</t>
  </si>
  <si>
    <t>1654-4951</t>
  </si>
  <si>
    <t>1654-6369</t>
  </si>
  <si>
    <t>ETHICS;POLITICAL SCIENCE</t>
  </si>
  <si>
    <t>DADOS-REVISTA DE CIENCIAS SOCIAIS</t>
  </si>
  <si>
    <t>0011-5258</t>
  </si>
  <si>
    <t>1678-4588</t>
  </si>
  <si>
    <t>ACTA REUMATOLOGICA PORTUGUESA</t>
  </si>
  <si>
    <t>0303-464X</t>
  </si>
  <si>
    <t>RHEUMATOLOGY</t>
  </si>
  <si>
    <t>REVISTA INTERNACIONAL DE SOCIOLOGIA</t>
  </si>
  <si>
    <t>0034-9712</t>
  </si>
  <si>
    <t>1988-429X</t>
  </si>
  <si>
    <t>BOTHALIA</t>
  </si>
  <si>
    <t>0006-8241</t>
  </si>
  <si>
    <t>2311-9284</t>
  </si>
  <si>
    <t>SAUDE E SOCIEDADE</t>
  </si>
  <si>
    <t>0104-1290</t>
  </si>
  <si>
    <t>1984-0470</t>
  </si>
  <si>
    <t>REVISTA MEXICANA DE CIENCIAS GEOLOGICAS</t>
  </si>
  <si>
    <t>1026-8774</t>
  </si>
  <si>
    <t>2007-2902</t>
  </si>
  <si>
    <t>INTERNATIONAL JOURNAL OF SPELEOLOGY</t>
  </si>
  <si>
    <t>0392-6672</t>
  </si>
  <si>
    <t>1827-806X</t>
  </si>
  <si>
    <t>TERAPEVTICHESKII ARKHIV</t>
  </si>
  <si>
    <t>0040-3660</t>
  </si>
  <si>
    <t>2309-5342</t>
  </si>
  <si>
    <t>REVUE DE GEOGRAPHIE ALPINE-JOURNAL OF ALPINE RESEARCH</t>
  </si>
  <si>
    <t>0035-1121</t>
  </si>
  <si>
    <t>1760-7426</t>
  </si>
  <si>
    <t>TIDSSKRIFT FOR SAMFUNNSFORSKNING</t>
  </si>
  <si>
    <t>0040-716X</t>
  </si>
  <si>
    <t>1504-291X</t>
  </si>
  <si>
    <t>COMPUTER SCIENCE AND INFORMATION SYSTEMS</t>
  </si>
  <si>
    <t>1820-0214</t>
  </si>
  <si>
    <t>COMPUTER SCIENCE, INFORMATION SYSTEMS;COMPUTER SCIENCE, SOFTWARE ENGINEERING</t>
  </si>
  <si>
    <t>WORLD RABBIT SCIENCE</t>
  </si>
  <si>
    <t>1257-5011</t>
  </si>
  <si>
    <t>1989-8886</t>
  </si>
  <si>
    <t>JOURNAL OF ENGINEERING RESEARCH</t>
  </si>
  <si>
    <t>2307-1877</t>
  </si>
  <si>
    <t>2307-1885</t>
  </si>
  <si>
    <t>UROLOGY JOURNAL</t>
  </si>
  <si>
    <t>1735-1308</t>
  </si>
  <si>
    <t>1735-546X</t>
  </si>
  <si>
    <t>ARCHIVES OF METALLURGY AND MATERIALS</t>
  </si>
  <si>
    <t>1733-3490</t>
  </si>
  <si>
    <t>2300-1909</t>
  </si>
  <si>
    <t>ANNALS OF GEOPHYSICS</t>
  </si>
  <si>
    <t>1593-5213</t>
  </si>
  <si>
    <t>2037-416X</t>
  </si>
  <si>
    <t>BANGLADESH JOURNAL OF PLANT TAXONOMY</t>
  </si>
  <si>
    <t>1028-2092</t>
  </si>
  <si>
    <t>2224-7297</t>
  </si>
  <si>
    <t>JOURNAL OF CYTOLOGY</t>
  </si>
  <si>
    <t>0970-9371</t>
  </si>
  <si>
    <t>0974-5165</t>
  </si>
  <si>
    <t>EDUCATION AS CHANGE</t>
  </si>
  <si>
    <t>1682-3206</t>
  </si>
  <si>
    <t>1947-9417</t>
  </si>
  <si>
    <t>INVESTIGACION BIBLIOTECOLOGICA</t>
  </si>
  <si>
    <t>0187-358X</t>
  </si>
  <si>
    <t>2448-8321</t>
  </si>
  <si>
    <t>TROPICAL GRASSLANDS-FORRAJES TROPICALES</t>
  </si>
  <si>
    <t>2346-3775</t>
  </si>
  <si>
    <t>AGRICULTURE, DAIRY &amp; ANIMAL SCIENCE;AGRONOMY</t>
  </si>
  <si>
    <t>REVISTA LATINOAMERICANA DE INVESTIGACION EN MATEMATICA EDUCATIVA-RELIME</t>
  </si>
  <si>
    <t>1665-2436</t>
  </si>
  <si>
    <t>2007-6819</t>
  </si>
  <si>
    <t>TRANSYLVANIAN REVIEW OF ADMINISTRATIVE SCIENCES</t>
  </si>
  <si>
    <t>1842-2845</t>
  </si>
  <si>
    <t>2247-8310</t>
  </si>
  <si>
    <t>PUBLIC ADMINISTRATION</t>
  </si>
  <si>
    <t>SYMMETRY INTEGRABILITY AND GEOMETRY-METHODS AND APPLICATIONS</t>
  </si>
  <si>
    <t>1815-0659</t>
  </si>
  <si>
    <t>PHYSICS, MATHEMATICAL</t>
  </si>
  <si>
    <t>ACTA HERPETOLOGICA</t>
  </si>
  <si>
    <t>1827-9635</t>
  </si>
  <si>
    <t>1827-9643</t>
  </si>
  <si>
    <t>ANALES DEL JARDIN BOTANICO DE MADRID</t>
  </si>
  <si>
    <t>0211-1322</t>
  </si>
  <si>
    <t>1988-3196</t>
  </si>
  <si>
    <t>AUSTRIAN JOURNAL OF POLITICAL SCIENCE</t>
  </si>
  <si>
    <t>2313-5433</t>
  </si>
  <si>
    <t>ADANSONIA</t>
  </si>
  <si>
    <t>1280-8571</t>
  </si>
  <si>
    <t>1639-4798</t>
  </si>
  <si>
    <t>ACTA AMAZONICA</t>
  </si>
  <si>
    <t>0044-5967</t>
  </si>
  <si>
    <t>1809-4392</t>
  </si>
  <si>
    <t>ECOLOGY;PLANT SCIENCES;ZOOLOGY</t>
  </si>
  <si>
    <t>BRAZILIAN JOURNAL OF PHARMACEUTICAL SCIENCES</t>
  </si>
  <si>
    <t>1984-8250</t>
  </si>
  <si>
    <t>2175-9790</t>
  </si>
  <si>
    <t>EURE-REVISTA LATINOAMERICANA DE ESTUDIOS URBANO REGIONALES</t>
  </si>
  <si>
    <t>0250-7161</t>
  </si>
  <si>
    <t>0717-6236</t>
  </si>
  <si>
    <t>URBAN STUDIES</t>
  </si>
  <si>
    <t>GEODETSKI VESTNIK</t>
  </si>
  <si>
    <t>0351-0271</t>
  </si>
  <si>
    <t>1581-1328</t>
  </si>
  <si>
    <t>JOURNAL OF THE SERBIAN CHEMICAL SOCIETY</t>
  </si>
  <si>
    <t>0352-5139</t>
  </si>
  <si>
    <t>SOLDAGEM &amp; INSPECAO</t>
  </si>
  <si>
    <t>0104-9224</t>
  </si>
  <si>
    <t>1980-6973</t>
  </si>
  <si>
    <t>KINESIOLOGY</t>
  </si>
  <si>
    <t>1331-1441</t>
  </si>
  <si>
    <t>1848-638X</t>
  </si>
  <si>
    <t>REHABILITATION;SPORT SCIENCES</t>
  </si>
  <si>
    <t>BULLETIN OF THE GEOLOGICAL SOCIETY OF FINLAND</t>
  </si>
  <si>
    <t>0367-5211</t>
  </si>
  <si>
    <t>1799-4632</t>
  </si>
  <si>
    <t>ACTA CHIMICA SLOVENICA</t>
  </si>
  <si>
    <t>1318-0207</t>
  </si>
  <si>
    <t>1580-3155</t>
  </si>
  <si>
    <t>SERBIAN ASTRONOMICAL JOURNAL</t>
  </si>
  <si>
    <t>1450-698X</t>
  </si>
  <si>
    <t>1820-9289</t>
  </si>
  <si>
    <t>INDIAN JOURNAL OF FIBRE &amp; TEXTILE RESEARCH</t>
  </si>
  <si>
    <t>0971-0426</t>
  </si>
  <si>
    <t>0975-1025</t>
  </si>
  <si>
    <t>EARTH SCIENCES RESEARCH JOURNAL</t>
  </si>
  <si>
    <t>1794-6190</t>
  </si>
  <si>
    <t>2339-3459</t>
  </si>
  <si>
    <t>IHERINGIA SERIE ZOOLOGIA</t>
  </si>
  <si>
    <t>0073-4721</t>
  </si>
  <si>
    <t>1678-4766</t>
  </si>
  <si>
    <t>SALUD COLECTIVA</t>
  </si>
  <si>
    <t>1669-2381</t>
  </si>
  <si>
    <t>1851-8265</t>
  </si>
  <si>
    <t>Rank</t>
  </si>
  <si>
    <t>Sourceid</t>
  </si>
  <si>
    <t>Title</t>
  </si>
  <si>
    <t>Type</t>
  </si>
  <si>
    <t>Issn</t>
  </si>
  <si>
    <t>SJR</t>
  </si>
  <si>
    <t>Country</t>
  </si>
  <si>
    <t>Region</t>
  </si>
  <si>
    <t>Publisher</t>
  </si>
  <si>
    <t>Coverage</t>
  </si>
  <si>
    <t>Categories</t>
  </si>
  <si>
    <t>Areas</t>
  </si>
  <si>
    <t>Acta Amazonica</t>
  </si>
  <si>
    <t>journal</t>
  </si>
  <si>
    <t>00445967</t>
  </si>
  <si>
    <t>Brazil</t>
  </si>
  <si>
    <t>Latin America</t>
  </si>
  <si>
    <t>Instituto Nacional de Pesquisas da Amazonia</t>
  </si>
  <si>
    <t>1979, 2006-2022</t>
  </si>
  <si>
    <t>Agricultural and Biological Sciences (miscellaneous) (Q3)</t>
  </si>
  <si>
    <t>Agricultural and Biological Sciences</t>
  </si>
  <si>
    <t>Acta Botanica Brasilica</t>
  </si>
  <si>
    <t>01023306</t>
  </si>
  <si>
    <t>Sociedade Botanica de Sao Paulo</t>
  </si>
  <si>
    <t>1997-2022</t>
  </si>
  <si>
    <t>Plant Science (Q2)</t>
  </si>
  <si>
    <t>Acta Tabacaria Sinica</t>
  </si>
  <si>
    <t>10045708</t>
  </si>
  <si>
    <t>China</t>
  </si>
  <si>
    <t>Asiatic Region</t>
  </si>
  <si>
    <t>zhong guo yan cao xue bao bian ji bu</t>
  </si>
  <si>
    <t>2013-2022</t>
  </si>
  <si>
    <t>Agricultural and Biological Sciences (miscellaneous) (Q2)</t>
  </si>
  <si>
    <t>Acta Universitatis Agriculturae et Silviculturae Mendelianae Brunensis</t>
  </si>
  <si>
    <t>12118516</t>
  </si>
  <si>
    <t>Czech Republic</t>
  </si>
  <si>
    <t>Eastern Europe</t>
  </si>
  <si>
    <t>Mendel University of Agriculture and Forestry Brno</t>
  </si>
  <si>
    <t>2007-2022</t>
  </si>
  <si>
    <t>Agricultural and Biological Sciences (miscellaneous) (Q4)</t>
  </si>
  <si>
    <t>Advances in Horticultural Science</t>
  </si>
  <si>
    <t>15921573, 03946169</t>
  </si>
  <si>
    <t>Italy</t>
  </si>
  <si>
    <t>Western Europe</t>
  </si>
  <si>
    <t>University of Florence</t>
  </si>
  <si>
    <t>1993-2022</t>
  </si>
  <si>
    <t>Horticulture (Q3)</t>
  </si>
  <si>
    <t>Agricultural and Food Science</t>
  </si>
  <si>
    <t>14596067</t>
  </si>
  <si>
    <t>Finland</t>
  </si>
  <si>
    <t>MTT Agrifood Research Finland</t>
  </si>
  <si>
    <t>2004-2022</t>
  </si>
  <si>
    <t>Food Science (Q3)</t>
  </si>
  <si>
    <t>Archivos de Zootecnia</t>
  </si>
  <si>
    <t>18854494, 00040592</t>
  </si>
  <si>
    <t>Spain</t>
  </si>
  <si>
    <t>Universidad de Cordoba</t>
  </si>
  <si>
    <t>1981-1984, 2008-2022</t>
  </si>
  <si>
    <t>Animal Science and Zoology (Q4)</t>
  </si>
  <si>
    <t>Bothalia</t>
  </si>
  <si>
    <t>23119284, 00068241</t>
  </si>
  <si>
    <t>South Africa</t>
  </si>
  <si>
    <t>Africa</t>
  </si>
  <si>
    <t>South African National Biodiversity Institute</t>
  </si>
  <si>
    <t>1978, 1993-2022</t>
  </si>
  <si>
    <t>Ecology, Evolution, Behavior and Systematics (Q3); Plant Science (Q3)</t>
  </si>
  <si>
    <t>Carpathian Journal of Food Science and Technology</t>
  </si>
  <si>
    <t>20666845</t>
  </si>
  <si>
    <t>Romania</t>
  </si>
  <si>
    <t>North University of Baia Mare</t>
  </si>
  <si>
    <t>2009-2022</t>
  </si>
  <si>
    <t>Food Science (Q4)</t>
  </si>
  <si>
    <t>Croatian Journal of Forest Engineering</t>
  </si>
  <si>
    <t>18455719</t>
  </si>
  <si>
    <t>Croatia</t>
  </si>
  <si>
    <t>University of Zagreb, Faculty of Mining, Geology and Petroleum Engineering</t>
  </si>
  <si>
    <t>2005-2022</t>
  </si>
  <si>
    <t>Forestry (Q1)</t>
  </si>
  <si>
    <t>Electronic Journal of Plant Breeding</t>
  </si>
  <si>
    <t>0975928X</t>
  </si>
  <si>
    <t>India</t>
  </si>
  <si>
    <t>Indian Society of Plant Breeders</t>
  </si>
  <si>
    <t>Agronomy and Crop Science (Q3); Plant Science (Q3); Soil Science (Q3)</t>
  </si>
  <si>
    <t>European Journal of Taxonomy</t>
  </si>
  <si>
    <t>21189773</t>
  </si>
  <si>
    <t>France</t>
  </si>
  <si>
    <t>Museum National d'Histoire Naturelle</t>
  </si>
  <si>
    <t>2015-2022</t>
  </si>
  <si>
    <t>Ecology, Evolution, Behavior and Systematics (Q2)</t>
  </si>
  <si>
    <t>Fishery Bulletin</t>
  </si>
  <si>
    <t>00900656, 19374518</t>
  </si>
  <si>
    <t>United States</t>
  </si>
  <si>
    <t>Northern America</t>
  </si>
  <si>
    <t>US National Marine Fisheries Services</t>
  </si>
  <si>
    <t>1979-1986, 1988-2022</t>
  </si>
  <si>
    <t>Aquatic Science (Q3)</t>
  </si>
  <si>
    <t>Floresta e Ambiente</t>
  </si>
  <si>
    <t>21798087, 14150980</t>
  </si>
  <si>
    <t>Universidade Federal Rural do Rio de Janeiro, Instituto de Florestas</t>
  </si>
  <si>
    <t>2012-2022</t>
  </si>
  <si>
    <t>Forestry (Q2)</t>
  </si>
  <si>
    <t>Foods and Raw Materials</t>
  </si>
  <si>
    <t>23084057, 23109599</t>
  </si>
  <si>
    <t>Russian Federation</t>
  </si>
  <si>
    <t>Kemerovo State University</t>
  </si>
  <si>
    <t>Forest Systems</t>
  </si>
  <si>
    <t>21719845, 21715068</t>
  </si>
  <si>
    <t>Instituto Nacional de Investigacion y Tecnologia Agraria y Alimentaria</t>
  </si>
  <si>
    <t>2010-2022</t>
  </si>
  <si>
    <t>Forestry (Q2); Ecology, Evolution, Behavior and Systematics (Q3); Soil Science (Q3)</t>
  </si>
  <si>
    <t>Indian Journal of Natural Products and Resources</t>
  </si>
  <si>
    <t>09760512, 09760504</t>
  </si>
  <si>
    <t>National Institute of Science Communication and Information Resources (NISCAIR)</t>
  </si>
  <si>
    <t>2006-2022</t>
  </si>
  <si>
    <t>Agronomy and Crop Science (Q4); Food Science (Q4); Plant Science (Q4)</t>
  </si>
  <si>
    <t>Iranian Journal of Applied Animal Science</t>
  </si>
  <si>
    <t>2251628X, 2251631X</t>
  </si>
  <si>
    <t>Iran</t>
  </si>
  <si>
    <t>Middle East</t>
  </si>
  <si>
    <t>Islamic Azad University</t>
  </si>
  <si>
    <t>2016-2022</t>
  </si>
  <si>
    <t>Animal Science and Zoology (Q3)</t>
  </si>
  <si>
    <t>Journal fur Kulturpflanzen</t>
  </si>
  <si>
    <t>18670938, 18670911</t>
  </si>
  <si>
    <t>Germany</t>
  </si>
  <si>
    <t>Verlag Eugen Ulmer</t>
  </si>
  <si>
    <t>Agronomy and Crop Science (Q4); Plant Science (Q4); Soil Science (Q4)</t>
  </si>
  <si>
    <t>Journal of Central European Agriculture</t>
  </si>
  <si>
    <t>University of Agricultural Sciences and Veterinary Medicine</t>
  </si>
  <si>
    <t>Agronomy and Crop Science (Q4); Animal Science and Zoology (Q4)</t>
  </si>
  <si>
    <t>Journal of Food Quality and Hazards Control</t>
  </si>
  <si>
    <t>2345685X, 23456825</t>
  </si>
  <si>
    <t>Shahid Sadoughi University of Medical Sciences</t>
  </si>
  <si>
    <t>2014-2022</t>
  </si>
  <si>
    <t>Journal of Forest Science</t>
  </si>
  <si>
    <t>1805935X, 12124834</t>
  </si>
  <si>
    <t>Czech Academy of Agricultural Sciences</t>
  </si>
  <si>
    <t>1982-1989, 1999-2022</t>
  </si>
  <si>
    <t>Forestry (Q2); Soil Science (Q3)</t>
  </si>
  <si>
    <t>Lankesteriana</t>
  </si>
  <si>
    <t>14093871, 22152067</t>
  </si>
  <si>
    <t>Costa Rica</t>
  </si>
  <si>
    <t>Universidad de Costa Rica</t>
  </si>
  <si>
    <t>2004-2007, 2013-2022</t>
  </si>
  <si>
    <t>Mycosphere</t>
  </si>
  <si>
    <t>20777019, 20777000</t>
  </si>
  <si>
    <t>Zhongkai University</t>
  </si>
  <si>
    <t>Ecology, Evolution, Behavior and Systematics (Q1); Plant Science (Q1)</t>
  </si>
  <si>
    <t>Ornamental Horticulture</t>
  </si>
  <si>
    <t>2447536X</t>
  </si>
  <si>
    <t>Brazilian Society of Floriculture and Ornamental Plants</t>
  </si>
  <si>
    <t>Horticulture (Q3); Plant Science (Q3)</t>
  </si>
  <si>
    <t>Pesquisa Agropecuaria Brasileira</t>
  </si>
  <si>
    <t>0100204X, 16783921</t>
  </si>
  <si>
    <t>Embrapa</t>
  </si>
  <si>
    <t>1978, 1983-1984, 1986-1987, 1996-2022</t>
  </si>
  <si>
    <t>Agronomy and Crop Science (Q3); Animal Science and Zoology (Q3)</t>
  </si>
  <si>
    <t>Revista de Biologia Tropical</t>
  </si>
  <si>
    <t>00347744</t>
  </si>
  <si>
    <t>1969-2022</t>
  </si>
  <si>
    <t>Revista Mexicana de Biodiversidad</t>
  </si>
  <si>
    <t>18705081, 1870509X</t>
  </si>
  <si>
    <t>Mexico</t>
  </si>
  <si>
    <t>Universidad Nacional Autonoma de Mexico</t>
  </si>
  <si>
    <t>Ecology, Evolution, Behavior and Systematics (Q3)</t>
  </si>
  <si>
    <t>Revista Peruana de Biologia</t>
  </si>
  <si>
    <t>17279933, 15610837</t>
  </si>
  <si>
    <t>Peru</t>
  </si>
  <si>
    <t>Asociacion de Biologos de la Universidad Nacional Mayor de San Marcos</t>
  </si>
  <si>
    <t>1974, 1980, 1990, 1992, 1998-2022</t>
  </si>
  <si>
    <t>Rodriguesia</t>
  </si>
  <si>
    <t>03706583, 21757860</t>
  </si>
  <si>
    <t>Rio de Janeiro Botanical Garden</t>
  </si>
  <si>
    <t>1980-1981, 1984-1985, 1989, 1999-2022</t>
  </si>
  <si>
    <t>Horticulture (Q3); Plant Science (Q4)</t>
  </si>
  <si>
    <t>Spanish Journal of Agricultural Research</t>
  </si>
  <si>
    <t>1695971X, 21719292</t>
  </si>
  <si>
    <t>Agronomy and Crop Science (Q3)</t>
  </si>
  <si>
    <t>Zemdirbyste</t>
  </si>
  <si>
    <t>13923196, 23358947</t>
  </si>
  <si>
    <t>Lithuania</t>
  </si>
  <si>
    <t>Lithuanian Research Centre for Agriculture and Forestry; Vytautas Magnus University</t>
  </si>
  <si>
    <t>2008-2022</t>
  </si>
  <si>
    <t>Archives of Biological Sciences</t>
  </si>
  <si>
    <t>03544664</t>
  </si>
  <si>
    <t>Serbia</t>
  </si>
  <si>
    <t>Institut za Bioloska Istrazivanja</t>
  </si>
  <si>
    <t>Agricultural and Biological Sciences (miscellaneous) (Q3); Biochemistry, Genetics and Molecular Biology (miscellaneous) (Q4)</t>
  </si>
  <si>
    <t>Agricultural and Biological Sciences; Biochemistry, Genetics and Molecular Biology</t>
  </si>
  <si>
    <t>Biotechnologia</t>
  </si>
  <si>
    <t>08607796</t>
  </si>
  <si>
    <t>Poland</t>
  </si>
  <si>
    <t>Instytut Chemii Bioorganicznej PAN</t>
  </si>
  <si>
    <t>Biotechnology (Q4); Plant Science (Q4)</t>
  </si>
  <si>
    <t>Crop Breeding and Applied Biotechnology</t>
  </si>
  <si>
    <t>Brazilian Society of Plant Breeding</t>
  </si>
  <si>
    <t>Agronomy and Crop Science (Q2); Biotechnology (Q3)</t>
  </si>
  <si>
    <t>Genetika</t>
  </si>
  <si>
    <t>18206069, 05340012</t>
  </si>
  <si>
    <t>Drustvo Geneticara Srbije</t>
  </si>
  <si>
    <t>Agricultural and Biological Sciences (miscellaneous) (Q3); Genetics (Q4); Plant Science (Q4)</t>
  </si>
  <si>
    <t>Rice Science</t>
  </si>
  <si>
    <t>16726308</t>
  </si>
  <si>
    <t>Netherlands</t>
  </si>
  <si>
    <t>Elsevier</t>
  </si>
  <si>
    <t>Agronomy and Crop Science (Q1); Biotechnology (Q1); Plant Science (Q1)</t>
  </si>
  <si>
    <t>Vavilovskii Zhurnal Genetiki i Selektsii</t>
  </si>
  <si>
    <t>25000462, 25003259</t>
  </si>
  <si>
    <t>Institute of Cytology and Genetics of Siberian Branch of the Russian Academy of Sciences</t>
  </si>
  <si>
    <t>2017-2022</t>
  </si>
  <si>
    <t>Agricultural and Biological Sciences (miscellaneous) (Q3); Biochemistry, Genetics and Molecular Biology (miscellaneous) (Q3)</t>
  </si>
  <si>
    <t>Food Technology and Biotechnology</t>
  </si>
  <si>
    <t>13342606, 13309862</t>
  </si>
  <si>
    <t>University of Zagreb</t>
  </si>
  <si>
    <t>1996-2022</t>
  </si>
  <si>
    <t>Chemical Engineering (miscellaneous) (Q2); Food Science (Q2); Industrial and Manufacturing Engineering (Q2); Biotechnology (Q3)</t>
  </si>
  <si>
    <t>Agricultural and Biological Sciences; Biochemistry, Genetics and Molecular Biology; Chemical Engineering; Engineering</t>
  </si>
  <si>
    <t>Natural Products and Bioprospecting</t>
  </si>
  <si>
    <t>21922209, 21922195</t>
  </si>
  <si>
    <t>Singapore</t>
  </si>
  <si>
    <t>Springer Singapore</t>
  </si>
  <si>
    <t>2011-2022</t>
  </si>
  <si>
    <t>Food Science (Q1); Plant Science (Q1); Analytical Chemistry (Q2); Biochemistry (Q2); Organic Chemistry (Q2); Pharmacology (Q2); Toxicology (Q2)</t>
  </si>
  <si>
    <t>Agricultural and Biological Sciences; Biochemistry, Genetics and Molecular Biology; Chemistry; Pharmacology, Toxicology and Pharmaceutics</t>
  </si>
  <si>
    <t>South African Journal of Science</t>
  </si>
  <si>
    <t>03708462, 00382353</t>
  </si>
  <si>
    <t>Academy of Science of South Africa</t>
  </si>
  <si>
    <t>1973-2022</t>
  </si>
  <si>
    <t>Agricultural and Biological Sciences (miscellaneous) (Q2); Biochemistry, Genetics and Molecular Biology (miscellaneous) (Q3); Earth and Planetary Sciences (miscellaneous) (Q3)</t>
  </si>
  <si>
    <t>Agricultural and Biological Sciences; Biochemistry, Genetics and Molecular Biology; Earth and Planetary Sciences</t>
  </si>
  <si>
    <t>Ecological Genetics</t>
  </si>
  <si>
    <t>18110932, 24119202</t>
  </si>
  <si>
    <t>Eco-Vector LLC</t>
  </si>
  <si>
    <t>Biochemistry (Q4); Biotechnology (Q4); Ecology (Q4); Ecology, Evolution, Behavior and Systematics (Q4); Genetics (Q4); Genetics (clinical) (Q4)</t>
  </si>
  <si>
    <t>Agricultural and Biological Sciences; Biochemistry, Genetics and Molecular Biology; Environmental Science; Medicine</t>
  </si>
  <si>
    <t>Tropical Life Sciences Research</t>
  </si>
  <si>
    <t>19853718, 19858345, 21804249</t>
  </si>
  <si>
    <t>Malaysia</t>
  </si>
  <si>
    <t>Universiti Sains Malaysia</t>
  </si>
  <si>
    <t>Agricultural and Biological Sciences (miscellaneous) (Q2); Biochemistry, Genetics and Molecular Biology (miscellaneous) (Q3); Medicine (miscellaneous) (Q3)</t>
  </si>
  <si>
    <t>Agricultural and Biological Sciences; Biochemistry, Genetics and Molecular Biology; Medicine</t>
  </si>
  <si>
    <t>EXCLI Journal</t>
  </si>
  <si>
    <t>16112156</t>
  </si>
  <si>
    <t>Leibniz Research Centre for Working Environment and Human Factors</t>
  </si>
  <si>
    <t>Animal Science and Zoology (Q1); Drug Discovery (Q2); Pharmacology (Q2); Molecular Medicine (Q3)</t>
  </si>
  <si>
    <t>Agricultural and Biological Sciences; Biochemistry, Genetics and Molecular Biology; Pharmacology, Toxicology and Pharmaceutics</t>
  </si>
  <si>
    <t>Frontiers of Agricultural Science and Engineering</t>
  </si>
  <si>
    <t>20957505, 2095977X</t>
  </si>
  <si>
    <t>Higher Education Press Limited Company</t>
  </si>
  <si>
    <t>Agricultural and Biological Sciences (miscellaneous) (Q1); Veterinary (miscellaneous) (Q1); Biotechnology (Q2)</t>
  </si>
  <si>
    <t>Agricultural and Biological Sciences; Biochemistry, Genetics and Molecular Biology; Veterinary</t>
  </si>
  <si>
    <t>Grasas y Aceites</t>
  </si>
  <si>
    <t>00173495, 19884214</t>
  </si>
  <si>
    <t>CSIC Consejo Superior de Investigaciones Cientificas</t>
  </si>
  <si>
    <t>1991-2022</t>
  </si>
  <si>
    <t>Food Science (Q3); Organic Chemistry (Q3)</t>
  </si>
  <si>
    <t>Agricultural and Biological Sciences; Chemistry</t>
  </si>
  <si>
    <t>Helgoland Marine Research</t>
  </si>
  <si>
    <t>1438387X</t>
  </si>
  <si>
    <t>Springer Verlag</t>
  </si>
  <si>
    <t>1996, 1999-2021</t>
  </si>
  <si>
    <t>Aquatic Science (Q2); Oceanography (Q2)</t>
  </si>
  <si>
    <t>Agricultural and Biological Sciences; Earth and Planetary Sciences</t>
  </si>
  <si>
    <t>Scientia Marina</t>
  </si>
  <si>
    <t>18868134, 02148358</t>
  </si>
  <si>
    <t>Oceanologia</t>
  </si>
  <si>
    <t>00783234</t>
  </si>
  <si>
    <t>Elsevier Sp. z o.o.</t>
  </si>
  <si>
    <t>1973, 1978, 1984, 1993-2022</t>
  </si>
  <si>
    <t>Aquatic Science (Q2); Ocean Engineering (Q2); Oceanography (Q2); Atmospheric Science (Q3)</t>
  </si>
  <si>
    <t>Agricultural and Biological Sciences; Earth and Planetary Sciences; Engineering</t>
  </si>
  <si>
    <t>Boletin de Investigaciones Marinas y Costeras</t>
  </si>
  <si>
    <t>Colombia</t>
  </si>
  <si>
    <t>Instituto de Investigaciones Marinas y Costeras Jose Benito Vives De Andreis""</t>
  </si>
  <si>
    <t>1996-1998, 2001-2022</t>
  </si>
  <si>
    <t>Animal Science and Zoology (Q3); Aquatic Science (Q4); Oceanography (Q4); Water Science and Technology (Q4)</t>
  </si>
  <si>
    <t>Agricultural and Biological Sciences; Earth and Planetary Sciences; Environmental Science</t>
  </si>
  <si>
    <t>International Journal of Aquatic Biology</t>
  </si>
  <si>
    <t>23225270, 23830956</t>
  </si>
  <si>
    <t>Iranian Society of Ichthyology</t>
  </si>
  <si>
    <t>2019-2022</t>
  </si>
  <si>
    <t>Ecology (Q3); Aquatic Science (Q4); Ecology, Evolution, Behavior and Systematics (Q4); Oceanography (Q4)</t>
  </si>
  <si>
    <t>Mediterranean Marine Science</t>
  </si>
  <si>
    <t>17916763, 1108393X</t>
  </si>
  <si>
    <t>Greece</t>
  </si>
  <si>
    <t>National Centre for Marine Research</t>
  </si>
  <si>
    <t>2000-2022</t>
  </si>
  <si>
    <t>Aquatic Science (Q2); Ecology, Evolution, Behavior and Systematics (Q2); Environmental Engineering (Q2); Oceanography (Q2)</t>
  </si>
  <si>
    <t>Nature Conservation Research</t>
  </si>
  <si>
    <t>2500008X</t>
  </si>
  <si>
    <t>Fund for Support and Development of Protected Areas</t>
  </si>
  <si>
    <t>Agricultural and Biological Sciences (miscellaneous) (Q2); Earth and Planetary Sciences (miscellaneous) (Q2); Ecology (Q2); Nature and Landscape Conservation (Q2)</t>
  </si>
  <si>
    <t>Revista Brasileira de Recursos Hidricos</t>
  </si>
  <si>
    <t>Brazilian Journal of Water Resources</t>
  </si>
  <si>
    <t>Aquatic Science (Q3); Earth-Surface Processes (Q3); Oceanography (Q3); Water Science and Technology (Q3)</t>
  </si>
  <si>
    <t>Scientific Horizons</t>
  </si>
  <si>
    <t>27098877, 26632144</t>
  </si>
  <si>
    <t>Ukraine</t>
  </si>
  <si>
    <t>Polissia National University</t>
  </si>
  <si>
    <t>2018-2022</t>
  </si>
  <si>
    <t>Agronomy and Crop Science (Q4); Animal Science and Zoology (Q4); Economics, Econometrics and Finance (miscellaneous) (Q4)</t>
  </si>
  <si>
    <t>Agricultural and Biological Sciences; Economics, Econometrics and Finance</t>
  </si>
  <si>
    <t>New Medit</t>
  </si>
  <si>
    <t>15945685</t>
  </si>
  <si>
    <t>Bononia University Press</t>
  </si>
  <si>
    <t>Agricultural and Biological Sciences (miscellaneous) (Q2); Agronomy and Crop Science (Q3); Economics and Econometrics (Q3); Geography, Planning and Development (Q3)</t>
  </si>
  <si>
    <t>Agricultural and Biological Sciences; Economics, Econometrics and Finance; Social Sciences</t>
  </si>
  <si>
    <t>Acta Agriculturae Slovenica</t>
  </si>
  <si>
    <t>18541941, 15819175</t>
  </si>
  <si>
    <t>Slovenia</t>
  </si>
  <si>
    <t>University of Ljubljana</t>
  </si>
  <si>
    <t>Agricultural and Biological Sciences (miscellaneous) (Q4); Water Science and Technology (Q4)</t>
  </si>
  <si>
    <t>Agricultural and Biological Sciences; Environmental Science</t>
  </si>
  <si>
    <t>Aquaculture and Fisheries</t>
  </si>
  <si>
    <t>20961758, 2468550X</t>
  </si>
  <si>
    <t>KeAi Communications Co.</t>
  </si>
  <si>
    <t>2016-2023</t>
  </si>
  <si>
    <t>Aquatic Science (Q2); Ecology (Q2); Ecology, Evolution, Behavior and Systematics (Q2)</t>
  </si>
  <si>
    <t>Cahiers Agricultures</t>
  </si>
  <si>
    <t>11667699, 17775949</t>
  </si>
  <si>
    <t>EDP Sciences</t>
  </si>
  <si>
    <t>Agronomy and Crop Science (Q2); Animal Science and Zoology (Q2); Management, Monitoring, Policy and Law (Q3)</t>
  </si>
  <si>
    <t>Egyptian Journal of Biological Pest Control</t>
  </si>
  <si>
    <t>11101768</t>
  </si>
  <si>
    <t>Egypt</t>
  </si>
  <si>
    <t>Africa/Middle East</t>
  </si>
  <si>
    <t>Egyptian Society for Biological Control of Pests</t>
  </si>
  <si>
    <t>Agronomy and Crop Science (Q1); Insect Science (Q1); Ecology (Q2); Plant Science (Q2)</t>
  </si>
  <si>
    <t>IForest</t>
  </si>
  <si>
    <t>19717458</t>
  </si>
  <si>
    <t/>
  </si>
  <si>
    <t>Ecology (Q2); Forestry (Q2); Nature and Landscape Conservation (Q2)</t>
  </si>
  <si>
    <t>International Journal of Recycling of Organic Waste in Agriculture</t>
  </si>
  <si>
    <t>22517715, 21953228</t>
  </si>
  <si>
    <t>Islamic Azad University, Department of Mechanical Engineering</t>
  </si>
  <si>
    <t>Agricultural and Biological Sciences (miscellaneous) (Q1); Waste Management and Disposal (Q2)</t>
  </si>
  <si>
    <t>Knowledge and Management of Aquatic Ecosystems</t>
  </si>
  <si>
    <t>19619502</t>
  </si>
  <si>
    <t>Ecology (Q2); Nature and Landscape Conservation (Q2); Aquatic Science (Q3); Management, Monitoring, Policy and Law (Q3); Water Science and Technology (Q3)</t>
  </si>
  <si>
    <t>Marine Biological Journal</t>
  </si>
  <si>
    <t>24999776, 24999768</t>
  </si>
  <si>
    <t>A.O. Kovalevsky Institute of Biology of the Southern Seas of RAS</t>
  </si>
  <si>
    <t>Aquatic Science (Q3); Ecology (Q3); Ecology, Evolution, Behavior and Systematics (Q3)</t>
  </si>
  <si>
    <t>Revista em Agronegocio e Meio Ambiente</t>
  </si>
  <si>
    <t>21769168, 19819951</t>
  </si>
  <si>
    <t>University Centre of Maringa - CESUMAR</t>
  </si>
  <si>
    <t>Agricultural and Biological Sciences (miscellaneous) (Q4); Environmental Science (miscellaneous) (Q4)</t>
  </si>
  <si>
    <t>Taiwania</t>
  </si>
  <si>
    <t>0372333X</t>
  </si>
  <si>
    <t>Taiwan</t>
  </si>
  <si>
    <t>National Taiwan University (IEEB)</t>
  </si>
  <si>
    <t>Ecology (Q3); Ecology, Evolution, Behavior and Systematics (Q3)</t>
  </si>
  <si>
    <t>Zoological research</t>
  </si>
  <si>
    <t>20958137</t>
  </si>
  <si>
    <t>Kunming Institute of Zoology, Chinese Academy of Sciences</t>
  </si>
  <si>
    <t>2010-2023</t>
  </si>
  <si>
    <t>Animal Science and Zoology (Q1); Ecology (Q1); Ecology, Evolution, Behavior and Systematics (Q1); Nature and Landscape Conservation (Q1)</t>
  </si>
  <si>
    <t>EFSA Journal</t>
  </si>
  <si>
    <t>18314732</t>
  </si>
  <si>
    <t>United Kingdom</t>
  </si>
  <si>
    <t>Wiley-Blackwell Publishing Ltd</t>
  </si>
  <si>
    <t>2003-2022</t>
  </si>
  <si>
    <t>Animal Science and Zoology (Q1); Food Science (Q1); Plant Science (Q1); Veterinary (miscellaneous) (Q1); Microbiology (Q2); Parasitology (Q2)</t>
  </si>
  <si>
    <t>Agricultural and Biological Sciences; Immunology and Microbiology; Veterinary</t>
  </si>
  <si>
    <t>Journal of Nutrition and Food Security</t>
  </si>
  <si>
    <t>24767425, 24767417</t>
  </si>
  <si>
    <t>Food Science (Q4); Medicine (miscellaneous) (Q4); Nutrition and Dietetics (Q4); Public Health, Environmental and Occupational Health (Q4)</t>
  </si>
  <si>
    <t>Agricultural and Biological Sciences; Medicine; Nursing</t>
  </si>
  <si>
    <t>Asian Pacific Journal of Reproduction</t>
  </si>
  <si>
    <t>23050500, 23050519</t>
  </si>
  <si>
    <t>Wolters Kluwer Medknow Publications</t>
  </si>
  <si>
    <t>Obstetrics and Gynecology (Q3); Reproductive Medicine (Q3); Veterinary (miscellaneous) (Q3); Animal Science and Zoology (Q4); Plant Science (Q4)</t>
  </si>
  <si>
    <t>Agricultural and Biological Sciences; Medicine; Veterinary</t>
  </si>
  <si>
    <t>Revista Espanola de Nutricion Humana y Dietetica</t>
  </si>
  <si>
    <t>21731292, 21745145</t>
  </si>
  <si>
    <t>Elsevier Doyma</t>
  </si>
  <si>
    <t>Food Science (Q4); Nutrition and Dietetics (Q4)</t>
  </si>
  <si>
    <t>Agricultural and Biological Sciences; Nursing</t>
  </si>
  <si>
    <t>Journal of Food and Drug Analysis</t>
  </si>
  <si>
    <t>10219498, 22246614</t>
  </si>
  <si>
    <t>National Laboratories of Foods and Drugs</t>
  </si>
  <si>
    <t>1994-2022</t>
  </si>
  <si>
    <t>Food Science (Q1); Pharmacology (Q2)</t>
  </si>
  <si>
    <t>Agricultural and Biological Sciences; Pharmacology, Toxicology and Pharmaceutics</t>
  </si>
  <si>
    <t>Journal of Ethnic Foods</t>
  </si>
  <si>
    <t>23526181</t>
  </si>
  <si>
    <t>Elsevier BV</t>
  </si>
  <si>
    <t>Anthropology (Q1); Food Science (Q2)</t>
  </si>
  <si>
    <t>Agricultural and Biological Sciences; Social Sciences</t>
  </si>
  <si>
    <t>Revista de Ciencias Agroveterinarias</t>
  </si>
  <si>
    <t>22381171, 16769732</t>
  </si>
  <si>
    <t>Universidade Do Estado de Santa Catarina</t>
  </si>
  <si>
    <t>Agronomy and Crop Science (Q4); Animal Science and Zoology (Q4); Food Science (Q4); Plant Science (Q4); Soil Science (Q4); Veterinary (miscellaneous) (Q4)</t>
  </si>
  <si>
    <t>Agricultural and Biological Sciences; Veterinary</t>
  </si>
  <si>
    <t>Anuario de Estudios Medievales</t>
  </si>
  <si>
    <t>19884230, 00665061</t>
  </si>
  <si>
    <t>1965-1966, 1968, 1996-1997, 2000-2022</t>
  </si>
  <si>
    <t>History (Q1)</t>
  </si>
  <si>
    <t>Arts and Humanities</t>
  </si>
  <si>
    <t>Archivo Espanol de Arte</t>
  </si>
  <si>
    <t>00040428, 19888511</t>
  </si>
  <si>
    <t>Visual Arts and Performing Arts (Q1)</t>
  </si>
  <si>
    <t>Ars et Humanitas</t>
  </si>
  <si>
    <t>18549632, 23504218</t>
  </si>
  <si>
    <t>Ljubljana University Press, Faculty of Arts</t>
  </si>
  <si>
    <t>2016-2021</t>
  </si>
  <si>
    <t>Arts and Humanities (miscellaneous) (Q3)</t>
  </si>
  <si>
    <t>Built Heritage</t>
  </si>
  <si>
    <t>20963041, 26626802</t>
  </si>
  <si>
    <t>Springer Science and Business Media B.V.</t>
  </si>
  <si>
    <t>Conservation (Q1); History (Q1)</t>
  </si>
  <si>
    <t>Daimon</t>
  </si>
  <si>
    <t>11300507, 19894651</t>
  </si>
  <si>
    <t>Universidad de Murcia. Departamento de Filosofia y Lgica.</t>
  </si>
  <si>
    <t>Philosophy (Q3)</t>
  </si>
  <si>
    <t>Dialogos</t>
  </si>
  <si>
    <t>14159945, 21772940</t>
  </si>
  <si>
    <t>Universidade Estadual de Maringa</t>
  </si>
  <si>
    <t>History (Q3)</t>
  </si>
  <si>
    <t>Organon F</t>
  </si>
  <si>
    <t>13350668</t>
  </si>
  <si>
    <t>Slovakia</t>
  </si>
  <si>
    <t>Slovak Academy of Sciences - Inst of Philosophy</t>
  </si>
  <si>
    <t>2002-2022</t>
  </si>
  <si>
    <t>Philosophy (Q2)</t>
  </si>
  <si>
    <t>Pasado y Memoria</t>
  </si>
  <si>
    <t>15793311, 23864745</t>
  </si>
  <si>
    <t>University of Alicante</t>
  </si>
  <si>
    <t>History (Q2)</t>
  </si>
  <si>
    <t>Polish Journal of Aesthetics</t>
  </si>
  <si>
    <t>25448242, 25448234</t>
  </si>
  <si>
    <t>Jagiellonian University - Institute of Philosophy</t>
  </si>
  <si>
    <t>Arts and Humanities (miscellaneous) (Q4); Philosophy (Q4)</t>
  </si>
  <si>
    <t>Problemos</t>
  </si>
  <si>
    <t>13921126, 24246158</t>
  </si>
  <si>
    <t>Vilnius University Press</t>
  </si>
  <si>
    <t>Przeglad Nauk Historycznych</t>
  </si>
  <si>
    <t>24507660, 1644857X</t>
  </si>
  <si>
    <t>Lodz University Press</t>
  </si>
  <si>
    <t>Schole</t>
  </si>
  <si>
    <t>19954336, 19954328</t>
  </si>
  <si>
    <t>Novosibirskij Gosudarstvennyj Universitet</t>
  </si>
  <si>
    <t>Classics (Q1); Philosophy (Q2)</t>
  </si>
  <si>
    <t>Scientia et Fides</t>
  </si>
  <si>
    <t>23007648, 23535636</t>
  </si>
  <si>
    <t>Nicolaus Copernicus University</t>
  </si>
  <si>
    <t>Philosophy (Q1); Religious Studies (Q1)</t>
  </si>
  <si>
    <t>Studia Historiae Scientiarum</t>
  </si>
  <si>
    <t>24513202, 2543702X</t>
  </si>
  <si>
    <t>Polish Academy of Arts and Sciences,Commission on the History of Science</t>
  </si>
  <si>
    <t>History (Q1); History and Philosophy of Science (Q2)</t>
  </si>
  <si>
    <t>Tempo e Argumento</t>
  </si>
  <si>
    <t>21751803</t>
  </si>
  <si>
    <t>Zolotoordynskoe Obozrenie</t>
  </si>
  <si>
    <t>23136197, 2308152X</t>
  </si>
  <si>
    <t>Shigabutdin Marjani Institute of History of Academy of Sciences</t>
  </si>
  <si>
    <t>Capitale Culturale</t>
  </si>
  <si>
    <t>20392362</t>
  </si>
  <si>
    <t>eum - Edizioni Universita di Macerata</t>
  </si>
  <si>
    <t>History (Q1); Archeology (arts and humanities) (Q2); Arts and Humanities (miscellaneous) (Q2); Conservation (Q2); Museology (Q2); Tourism, Leisure and Hospitality Management (Q4)</t>
  </si>
  <si>
    <t>Arts and Humanities; Business, Management and Accounting</t>
  </si>
  <si>
    <t>Sport i Turystyka</t>
  </si>
  <si>
    <t>26574322, 25453211</t>
  </si>
  <si>
    <t>Jan Dlugosz University Publishing House</t>
  </si>
  <si>
    <t>History (Q3); Physical Therapy, Sports Therapy and Rehabilitation (Q4); Tourism, Leisure and Hospitality Management (Q4)</t>
  </si>
  <si>
    <t>Arts and Humanities; Business, Management and Accounting; Health Professions</t>
  </si>
  <si>
    <t>Perspectivas em Ciencia da Informacao</t>
  </si>
  <si>
    <t>19815344, 14139936</t>
  </si>
  <si>
    <t>Escola de Ciencia da Informacao da UFMG</t>
  </si>
  <si>
    <t>Museology (Q2); Communication (Q3); Library and Information Sciences (Q3); Information Systems (Q4)</t>
  </si>
  <si>
    <t>Arts and Humanities; Computer Science; Social Sciences</t>
  </si>
  <si>
    <t>Russian Journal of Economics</t>
  </si>
  <si>
    <t>26187213, 24054739</t>
  </si>
  <si>
    <t>Non-profit partnership 'Voprosy Ekonomiki'</t>
  </si>
  <si>
    <t>History (Q1); Economics, Econometrics and Finance (miscellaneous) (Q2); Economics and Econometrics (Q3); Finance (Q3)</t>
  </si>
  <si>
    <t>Arts and Humanities; Economics, Econometrics and Finance</t>
  </si>
  <si>
    <t>ArcHistoR</t>
  </si>
  <si>
    <t>23848898</t>
  </si>
  <si>
    <t>Universita Mediterranea di Reggio Calabria</t>
  </si>
  <si>
    <t>2017-2021</t>
  </si>
  <si>
    <t>History (Q3); Visual Arts and Performing Arts (Q3); Architecture (Q4)</t>
  </si>
  <si>
    <t>Arts and Humanities; Engineering</t>
  </si>
  <si>
    <t>Rita Revista Indexada de Textos Academicos</t>
  </si>
  <si>
    <t>23409711, 23867027</t>
  </si>
  <si>
    <t>2014-2021</t>
  </si>
  <si>
    <t>Visual Arts and Performing Arts (Q2); Architecture (Q4); Urban Studies (Q4)</t>
  </si>
  <si>
    <t>Arts and Humanities; Engineering; Social Sciences</t>
  </si>
  <si>
    <t>International Journal of Conservation Science</t>
  </si>
  <si>
    <t>20678223, 2067533X</t>
  </si>
  <si>
    <t>Romanian Inventors Forum</t>
  </si>
  <si>
    <t>Conservation (Q1); Nature and Landscape Conservation (Q3)</t>
  </si>
  <si>
    <t>Arts and Humanities; Environmental Science</t>
  </si>
  <si>
    <t>Ido Movement for Culture</t>
  </si>
  <si>
    <t>20827571, 20843763</t>
  </si>
  <si>
    <t>Stowarzyszenie Idokan Polska</t>
  </si>
  <si>
    <t>Philosophy (Q1); Arts and Humanities (miscellaneous) (Q2); Physical Therapy, Sports Therapy and Rehabilitation (Q3)</t>
  </si>
  <si>
    <t>Arts and Humanities; Health Professions</t>
  </si>
  <si>
    <t>Terapevticheskii Arkhiv</t>
  </si>
  <si>
    <t>23095342, 00403660</t>
  </si>
  <si>
    <t>Consilium Medikum</t>
  </si>
  <si>
    <t>1949-2022</t>
  </si>
  <si>
    <t>History (Q2); Family Practice (Q3); Endocrinology, Diabetes and Metabolism (Q4); Internal Medicine (Q4)</t>
  </si>
  <si>
    <t>Arts and Humanities; Medicine</t>
  </si>
  <si>
    <t>Canadian Journal of Bioethics</t>
  </si>
  <si>
    <t>25614665</t>
  </si>
  <si>
    <t>Canada</t>
  </si>
  <si>
    <t>University of Montreal</t>
  </si>
  <si>
    <t>Philosophy (Q2); Health Policy (Q4); Health (social science) (Q4)</t>
  </si>
  <si>
    <t>Arts and Humanities; Medicine; Social Sciences</t>
  </si>
  <si>
    <t>Index de Enfermeria</t>
  </si>
  <si>
    <t>Fundacion Index</t>
  </si>
  <si>
    <t>History and Philosophy of Science (Q3); Health (social science) (Q4); Public Health, Environmental and Occupational Health (Q4)</t>
  </si>
  <si>
    <t>Acta Scientiarum Language and Culture</t>
  </si>
  <si>
    <t>19834683, 19834675</t>
  </si>
  <si>
    <t>Literature and Literary Theory (Q3); Linguistics and Language (Q4)</t>
  </si>
  <si>
    <t>Arts and Humanities; Social Sciences</t>
  </si>
  <si>
    <t>Altre Modernita</t>
  </si>
  <si>
    <t>20357680</t>
  </si>
  <si>
    <t>Universita degli Studi di Milano</t>
  </si>
  <si>
    <t>Cultural Studies (Q4); Linguistics and Language (Q4); Literature and Literary Theory (Q4)</t>
  </si>
  <si>
    <t>Arbor</t>
  </si>
  <si>
    <t>02101963, 1988303X</t>
  </si>
  <si>
    <t>1973-1974, 1977, 1982, 1996-2022</t>
  </si>
  <si>
    <t>Cultural Studies (Q2); Arts and Humanities (miscellaneous) (Q3); Sociology and Political Science (Q4)</t>
  </si>
  <si>
    <t>Asian Studies</t>
  </si>
  <si>
    <t>22325131, 23504226</t>
  </si>
  <si>
    <t>Cultural Studies (Q1); History (Q1); Literature and Literary Theory (Q1); Philosophy (Q2); Sociology and Political Science (Q3)</t>
  </si>
  <si>
    <t>Atalante</t>
  </si>
  <si>
    <t>23406992, 18853730</t>
  </si>
  <si>
    <t>Asoc Cineforum L Atalante</t>
  </si>
  <si>
    <t>Cultural Studies (Q3); History (Q3); Visual Arts and Performing Arts (Q3)</t>
  </si>
  <si>
    <t>Cauriensia</t>
  </si>
  <si>
    <t>18864945</t>
  </si>
  <si>
    <t>Caceres Theological Institute - Universidad Francisco de Vitoria - Universidad de Extremadura</t>
  </si>
  <si>
    <t>2012-2021</t>
  </si>
  <si>
    <t>Religious Studies (Q1); Arts and Humanities (miscellaneous) (Q2); Philosophy (Q2); Social Sciences (miscellaneous) (Q3)</t>
  </si>
  <si>
    <t>Cultural Anthropology</t>
  </si>
  <si>
    <t>08867356, 15481360</t>
  </si>
  <si>
    <t>American Anthropological Association</t>
  </si>
  <si>
    <t>1986-2022</t>
  </si>
  <si>
    <t>Anthropology (Q1); Arts and Humanities (miscellaneous) (Q1)</t>
  </si>
  <si>
    <t>Cumhuriyet Ilahiyat Dergisi</t>
  </si>
  <si>
    <t>25289861, 2528987X</t>
  </si>
  <si>
    <t>Turkey</t>
  </si>
  <si>
    <t>Cumhuriyet University</t>
  </si>
  <si>
    <t>Philosophy (Q4); Religious Studies (Q4); Social Sciences (miscellaneous) (Q4)</t>
  </si>
  <si>
    <t>Etica e Politica</t>
  </si>
  <si>
    <t>18255167</t>
  </si>
  <si>
    <t>University of Trieste, Department of Philosophy</t>
  </si>
  <si>
    <t>2013-2021</t>
  </si>
  <si>
    <t>Philosophy (Q4); Sociology and Political Science (Q4)</t>
  </si>
  <si>
    <t>Hipogrifo</t>
  </si>
  <si>
    <t>23281308</t>
  </si>
  <si>
    <t>Universidad de Navarra</t>
  </si>
  <si>
    <t>History (Q1); Literature and Literary Theory (Q1); Visual Arts and Performing Arts (Q1); Cultural Studies (Q2)</t>
  </si>
  <si>
    <t>Historia y Comunicación Social</t>
  </si>
  <si>
    <t>19883056, 11370734</t>
  </si>
  <si>
    <t>Universidad Complutense Madrid</t>
  </si>
  <si>
    <t>History (Q1); Communication (Q2); Sociology and Political Science (Q2)</t>
  </si>
  <si>
    <t>Journal of Indonesian Islam</t>
  </si>
  <si>
    <t>23556994, 19786301</t>
  </si>
  <si>
    <t>Indonesia</t>
  </si>
  <si>
    <t>State Islamic University of Sunan Ampel Surabaya</t>
  </si>
  <si>
    <t>2007-2021</t>
  </si>
  <si>
    <t>Cultural Studies (Q1); History (Q1); Religious Studies (Q1)</t>
  </si>
  <si>
    <t>Journal of Lusophone Studies</t>
  </si>
  <si>
    <t>24694800</t>
  </si>
  <si>
    <t>American Portuguese Studies Association</t>
  </si>
  <si>
    <t>History (Q4); Linguistics and Language (Q4); Literature and Literary Theory (Q4); Visual Arts and Performing Arts (Q4)</t>
  </si>
  <si>
    <t>OBETS</t>
  </si>
  <si>
    <t>19891385, 25299727</t>
  </si>
  <si>
    <t>Universidad de Alicante</t>
  </si>
  <si>
    <t>Arts and Humanities (miscellaneous) (Q3); Social Sciences (miscellaneous) (Q3)</t>
  </si>
  <si>
    <t>Povolzhskaya Arkheologiya</t>
  </si>
  <si>
    <t>25002856, 23064099</t>
  </si>
  <si>
    <t>Academy of Sciences of Tatarstan, A.Kh. Khalikov Archaeology Institute</t>
  </si>
  <si>
    <t>Archeology (Q2); Archeology (arts and humanities) (Q2)</t>
  </si>
  <si>
    <t>Rechtsgeschichte</t>
  </si>
  <si>
    <t>16194993, 21959617</t>
  </si>
  <si>
    <t>Klostermann</t>
  </si>
  <si>
    <t>2011-2021</t>
  </si>
  <si>
    <t>History (Q3); Law (Q4)</t>
  </si>
  <si>
    <t>Revista Colombiana de Antropología</t>
  </si>
  <si>
    <t>04866525</t>
  </si>
  <si>
    <t>Instituto Colombiano de Antropologia e Historia</t>
  </si>
  <si>
    <t>Cultural Studies (Q1); History (Q1); Anthropology (Q2); Archeology (arts and humanities) (Q2)</t>
  </si>
  <si>
    <t>Revista de Filologia Romanica</t>
  </si>
  <si>
    <t>0212999X, 19882815</t>
  </si>
  <si>
    <t>1996-2021</t>
  </si>
  <si>
    <t>Linguistics and Language (Q4); Literature and Literary Theory (Q4)</t>
  </si>
  <si>
    <t>Siberian Historical Research</t>
  </si>
  <si>
    <t>23124628, 2312461X</t>
  </si>
  <si>
    <t>Tomsk State University</t>
  </si>
  <si>
    <t>History (Q1); Anthropology (Q2); Archeology (Q2); Archeology (arts and humanities) (Q2)</t>
  </si>
  <si>
    <t>Studia Ceranea</t>
  </si>
  <si>
    <t>24498378, 2084140X</t>
  </si>
  <si>
    <t>Religious Studies (Q1); Cultural Studies (Q2); History (Q2)</t>
  </si>
  <si>
    <t>Studia Litterarum</t>
  </si>
  <si>
    <t>25004247, 25418564</t>
  </si>
  <si>
    <t>Russian Academy of Sciences-A.M. Gorky Institute of World Literature</t>
  </si>
  <si>
    <t>Literature and Literary Theory (Q1); Cultural Studies (Q2)</t>
  </si>
  <si>
    <t>Symposion</t>
  </si>
  <si>
    <t>23926260, 1584174X</t>
  </si>
  <si>
    <t>Gheorghe Zane Institute for Economic and Social Research, Romanian Academy, Iasi Branch</t>
  </si>
  <si>
    <t>Philosophy (Q3); Sociology and Political Science (Q4)</t>
  </si>
  <si>
    <t>Terra Sebus</t>
  </si>
  <si>
    <t>20669143</t>
  </si>
  <si>
    <t>Ioan Raica Municipal Museum</t>
  </si>
  <si>
    <t>2009-2021</t>
  </si>
  <si>
    <t>Archeology (Q4); Archeology (arts and humanities) (Q4); Conservation (Q4); History (Q4); Museology (Q4)</t>
  </si>
  <si>
    <t>Wacana</t>
  </si>
  <si>
    <t>14112272, 24076899</t>
  </si>
  <si>
    <t>Faculty of Humanities, University of Indonesia</t>
  </si>
  <si>
    <t>Arts and Humanities (miscellaneous) (Q3); Cultural Studies (Q3); Anthropology (Q4); Library and Information Sciences (Q4)</t>
  </si>
  <si>
    <t>Asian Pacific Journal of Tropical Biomedicine</t>
  </si>
  <si>
    <t>22211691, 25889222</t>
  </si>
  <si>
    <t>Biochemistry, Genetics and Molecular Biology (miscellaneous) (Q3)</t>
  </si>
  <si>
    <t>Biochemistry, Genetics and Molecular Biology</t>
  </si>
  <si>
    <t>Biopolymers and Cell</t>
  </si>
  <si>
    <t>19936842, 02337657</t>
  </si>
  <si>
    <t>National Academy of Sciences of Ukraine</t>
  </si>
  <si>
    <t>Biochemistry, Genetics and Molecular Biology (miscellaneous) (Q4)</t>
  </si>
  <si>
    <t>Bulletin of Siberian Medicine</t>
  </si>
  <si>
    <t>16820363, 18193684</t>
  </si>
  <si>
    <t>Siberian State Medical University</t>
  </si>
  <si>
    <t>Molecular Medicine (Q4)</t>
  </si>
  <si>
    <t>Ukrainian Biochemical Journal</t>
  </si>
  <si>
    <t>24094943, 24135003</t>
  </si>
  <si>
    <t>Palladin Institute of Biochemistry of the National Academy of Sciences of Ukraine (NASU)</t>
  </si>
  <si>
    <t>Biochemistry (Q4)</t>
  </si>
  <si>
    <t>Chemical and Biochemical Engineering Quarterly</t>
  </si>
  <si>
    <t>18465153, 03529568</t>
  </si>
  <si>
    <t>Assoc. of Chemists and Chemical Engineers of Croatia</t>
  </si>
  <si>
    <t>1987, 1996-2022</t>
  </si>
  <si>
    <t>Chemistry (miscellaneous) (Q3); Process Chemistry and Technology (Q3); Biochemistry (Q4)</t>
  </si>
  <si>
    <t>Biochemistry, Genetics and Molecular Biology; Chemical Engineering; Chemistry</t>
  </si>
  <si>
    <t>Nanomedicine Research Journal</t>
  </si>
  <si>
    <t>24767123, 24763489</t>
  </si>
  <si>
    <t>Tehran University of Medical Sciences</t>
  </si>
  <si>
    <t>Biotechnology (Q3); Internal Medicine (Q3); Pharmacology (medical) (Q3); Biochemistry (Q4); Bioengineering (Q4); Molecular Medicine (Q4)</t>
  </si>
  <si>
    <t>Biochemistry, Genetics and Molecular Biology; Chemical Engineering; Medicine</t>
  </si>
  <si>
    <t>Analytical and Bioanalytical Chemistry Research</t>
  </si>
  <si>
    <t>2383093X</t>
  </si>
  <si>
    <t>Iranian Chemical Society</t>
  </si>
  <si>
    <t>2014-2023</t>
  </si>
  <si>
    <t>Analytical Chemistry (Q3); Biochemistry (Q4); Spectroscopy (Q4)</t>
  </si>
  <si>
    <t>Biochemistry, Genetics and Molecular Biology; Chemistry</t>
  </si>
  <si>
    <t>Mass Spectrometry Letters</t>
  </si>
  <si>
    <t>20938950, 22334203</t>
  </si>
  <si>
    <t>South Korea</t>
  </si>
  <si>
    <t>Korean Society Mass Spectrometry</t>
  </si>
  <si>
    <t>Analytical Chemistry (Q4); Biochemistry, Genetics and Molecular Biology (miscellaneous) (Q4); Spectroscopy (Q4)</t>
  </si>
  <si>
    <t>Karbala International Journal of Modern Science</t>
  </si>
  <si>
    <t>24056103, 2405609X</t>
  </si>
  <si>
    <t>Iraq</t>
  </si>
  <si>
    <t>University of Kerbala</t>
  </si>
  <si>
    <t>Multidisciplinary (Q2); Biochemistry, Genetics and Molecular Biology (miscellaneous) (Q3); Chemistry (miscellaneous) (Q3); Computer Science (miscellaneous) (Q3); Physics and Astronomy (miscellaneous) (Q3)</t>
  </si>
  <si>
    <t>Biochemistry, Genetics and Molecular Biology; Chemistry; Computer Science; Multidisciplinary; Physics and Astronomy</t>
  </si>
  <si>
    <t>Journal of Nature and Science of Medicine</t>
  </si>
  <si>
    <t>2589627X, 25896288</t>
  </si>
  <si>
    <t>Health Professions (miscellaneous) (Q3); Biochemistry, Genetics and Molecular Biology (miscellaneous) (Q4)</t>
  </si>
  <si>
    <t>Biochemistry, Genetics and Molecular Biology; Health Professions</t>
  </si>
  <si>
    <t>African Journal of Laboratory Medicine</t>
  </si>
  <si>
    <t>22252002, 22252010</t>
  </si>
  <si>
    <t>AOSIS (Pty) Ltd</t>
  </si>
  <si>
    <t>2014, 2016-2022</t>
  </si>
  <si>
    <t>Medical Laboratory Technology (Q3); Public Health, Environmental and Occupational Health (Q3); Clinical Biochemistry (Q4)</t>
  </si>
  <si>
    <t>Biochemistry, Genetics and Molecular Biology; Health Professions; Medicine</t>
  </si>
  <si>
    <t>Jornal Brasileiro de Patologia e Medicina Laboratorial</t>
  </si>
  <si>
    <t>16762444</t>
  </si>
  <si>
    <t>Sociedade Brasileira de Pneumologia e Tisiologia</t>
  </si>
  <si>
    <t>2001-2002, 2006-2022</t>
  </si>
  <si>
    <t>Clinical Biochemistry (Q4); Medical Laboratory Technology (Q4); Pathology and Forensic Medicine (Q4)</t>
  </si>
  <si>
    <t>Biotecnologia Aplicada</t>
  </si>
  <si>
    <t>10272852, 08644551</t>
  </si>
  <si>
    <t>Cuba</t>
  </si>
  <si>
    <t>Elfos Scientiae</t>
  </si>
  <si>
    <t>1990-1992, 1998-2021</t>
  </si>
  <si>
    <t>Applied Microbiology and Biotechnology (Q4); Biotechnology (Q4)</t>
  </si>
  <si>
    <t>Biochemistry, Genetics and Molecular Biology; Immunology and Microbiology</t>
  </si>
  <si>
    <t>Folia Biologica</t>
  </si>
  <si>
    <t>25337602, 00155500</t>
  </si>
  <si>
    <t>Charles University</t>
  </si>
  <si>
    <t>1961-2022</t>
  </si>
  <si>
    <t>Medicine (miscellaneous) (Q3); Biochemistry (Q4); Cell Biology (Q4); Developmental Biology (Q4); Genetics (Q4); Immunology (Q4); Molecular Biology (Q4)</t>
  </si>
  <si>
    <t>Biochemistry, Genetics and Molecular Biology; Immunology and Microbiology; Medicine</t>
  </si>
  <si>
    <t>Diabetes Mellitus</t>
  </si>
  <si>
    <t>20720351, 20720378</t>
  </si>
  <si>
    <t>UP Print LLC</t>
  </si>
  <si>
    <t>Endocrinology (Q4); Endocrinology, Diabetes and Metabolism (Q4); Internal Medicine (Q4)</t>
  </si>
  <si>
    <t>Biochemistry, Genetics and Molecular Biology; Medicine</t>
  </si>
  <si>
    <t>Endocrinology and Metabolism</t>
  </si>
  <si>
    <t>2093596X, 20935978</t>
  </si>
  <si>
    <t>Korean Endocrine Society</t>
  </si>
  <si>
    <t>Endocrinology (Q2); Endocrinology, Diabetes and Metabolism (Q2)</t>
  </si>
  <si>
    <t>17349168, 00155497</t>
  </si>
  <si>
    <t>Institute of Systematics and Evolution of Animals</t>
  </si>
  <si>
    <t>1953-1955, 1965-2022</t>
  </si>
  <si>
    <t>Biochemistry, Genetics and Molecular Biology (miscellaneous) (Q4); Medicine (miscellaneous) (Q4)</t>
  </si>
  <si>
    <t>Indian Journal of Biochemistry and Biophysics</t>
  </si>
  <si>
    <t>03011208</t>
  </si>
  <si>
    <t>1972-2022</t>
  </si>
  <si>
    <t>Biochemistry (Q4); Biophysics (Q4); Medicine (miscellaneous) (Q4)</t>
  </si>
  <si>
    <t>Indian Journal of Endocrinology and Metabolism</t>
  </si>
  <si>
    <t>22309500, 22308210</t>
  </si>
  <si>
    <t>Endocrinology, Diabetes and Metabolism (Q3); Endocrinology (Q4)</t>
  </si>
  <si>
    <t>Indian Journal of Medical Research</t>
  </si>
  <si>
    <t>09715916, 09759174</t>
  </si>
  <si>
    <t>1945-1947, 1950-2022</t>
  </si>
  <si>
    <t>Biochemistry, Genetics and Molecular Biology (miscellaneous) (Q2); Medicine (miscellaneous) (Q2)</t>
  </si>
  <si>
    <t>Journal of Biomedical Science</t>
  </si>
  <si>
    <t>10217770, 14230127</t>
  </si>
  <si>
    <t>BioMed Central Ltd.</t>
  </si>
  <si>
    <t>Biochemistry (medical) (Q1); Cell Biology (Q1); Clinical Biochemistry (Q1); Endocrinology, Diabetes and Metabolism (Q1); Medicine (miscellaneous) (Q1); Molecular Biology (Q1); Pharmacology (medical) (Q1)</t>
  </si>
  <si>
    <t>Opuholi Golovy i Sei</t>
  </si>
  <si>
    <t>22221468, 24114634</t>
  </si>
  <si>
    <t>ABV-press Publishing house</t>
  </si>
  <si>
    <t>Cancer Research (Q4); Oncology (Q4); Otorhinolaryngology (Q4); Pharmacology (medical) (Q4); Radiology, Nuclear Medicine and Imaging (Q4); Surgery (Q4)</t>
  </si>
  <si>
    <t>Revista Brasileira de Cineantropometria e Desempenho Humano</t>
  </si>
  <si>
    <t>14158426, 19800037</t>
  </si>
  <si>
    <t>Universidade Federal de Santa Catarina</t>
  </si>
  <si>
    <t>1999-2022</t>
  </si>
  <si>
    <t>Physiology (Q4); Physiology (medical) (Q4)</t>
  </si>
  <si>
    <t>Siberian Journal of Oncology</t>
  </si>
  <si>
    <t>23123168, 18144861</t>
  </si>
  <si>
    <t>Tomsk National Research Medical Center of the Russian Academy of Sciences</t>
  </si>
  <si>
    <t>Cancer Research (Q4); Oncology (Q4)</t>
  </si>
  <si>
    <t>World Journal of Men's Health</t>
  </si>
  <si>
    <t>22874690, 22874208</t>
  </si>
  <si>
    <t>Korean Society for Sexual Medicine and Andrology</t>
  </si>
  <si>
    <t>Pharmacology (medical) (Q1); Public Health, Environmental and Occupational Health (Q1); Reproductive Medicine (Q1); Urology (Q1); Health Policy (Q2); Psychiatry and Mental Health (Q2); Aging (Q3)</t>
  </si>
  <si>
    <t>BioImpacts</t>
  </si>
  <si>
    <t>22285652, 22285660</t>
  </si>
  <si>
    <t>Tabriz University of Medical Sciences</t>
  </si>
  <si>
    <t>Biochemistry, Genetics and Molecular Biology (miscellaneous) (Q2); Medicine (miscellaneous) (Q2); Pharmaceutical Science (Q2)</t>
  </si>
  <si>
    <t>Biochemistry, Genetics and Molecular Biology; Medicine; Pharmacology, Toxicology and Pharmaceutics</t>
  </si>
  <si>
    <t>Proceedings of the Indian National Science Academy</t>
  </si>
  <si>
    <t>Springer India</t>
  </si>
  <si>
    <t>1978-1980, 1984, 2005-2022</t>
  </si>
  <si>
    <t>Biochemistry, Genetics and Molecular Biology (miscellaneous) (Q4); Physics and Astronomy (miscellaneous) (Q4)</t>
  </si>
  <si>
    <t>Biochemistry, Genetics and Molecular Biology; Physics and Astronomy</t>
  </si>
  <si>
    <t>Innovation and Management Review</t>
  </si>
  <si>
    <t>25158961</t>
  </si>
  <si>
    <t>Emerald Group Publishing Ltd.</t>
  </si>
  <si>
    <t>Business and International Management (Q2); Business, Management and Accounting (miscellaneous) (Q3); Management of Technology and Innovation (Q3); Organizational Behavior and Human Resource Management (Q3)</t>
  </si>
  <si>
    <t>Business, Management and Accounting</t>
  </si>
  <si>
    <t>Revista Brasileira de Gestao de Negocios</t>
  </si>
  <si>
    <t>19830807, 18064892</t>
  </si>
  <si>
    <t>Fundacao Escola de Comercio Alvares Penteado</t>
  </si>
  <si>
    <t>Business and International Management (Q3); Industrial Relations (Q3); Strategy and Management (Q3)</t>
  </si>
  <si>
    <t>International Journal of Computing and Digital Systems</t>
  </si>
  <si>
    <t>2210142X</t>
  </si>
  <si>
    <t>Bahrain</t>
  </si>
  <si>
    <t>University of Bahrain</t>
  </si>
  <si>
    <t>Computer Graphics and Computer-Aided Design (Q3); Computer Networks and Communications (Q3); Management of Technology and Innovation (Q3); Artificial Intelligence (Q4); Human-Computer Interaction (Q4); Information Systems (Q4)</t>
  </si>
  <si>
    <t>Business, Management and Accounting; Computer Science</t>
  </si>
  <si>
    <t>Journal of Information Technology Management</t>
  </si>
  <si>
    <t>20085893, 24235059</t>
  </si>
  <si>
    <t>University of Tehran</t>
  </si>
  <si>
    <t>Information Systems and Management (Q3); Information Systems (Q4); Management of Technology and Innovation (Q4)</t>
  </si>
  <si>
    <t>Business, Management and Accounting; Computer Science; Decision Sciences</t>
  </si>
  <si>
    <t>International Journal of Professional Business Review</t>
  </si>
  <si>
    <t>25253654</t>
  </si>
  <si>
    <t>AOS-Estratagia and Inovacao</t>
  </si>
  <si>
    <t>Business, Management and Accounting (miscellaneous) (Q4); Decision Sciences (miscellaneous) (Q4); Strategy and Management (Q4); Tourism, Leisure and Hospitality Management (Q4)</t>
  </si>
  <si>
    <t>Business, Management and Accounting; Decision Sciences</t>
  </si>
  <si>
    <t>Vikalpa</t>
  </si>
  <si>
    <t>23953799, 02560909</t>
  </si>
  <si>
    <t>SAGE Publications Ltd</t>
  </si>
  <si>
    <t>1981-1982, 1986, 1994, 1996-2022</t>
  </si>
  <si>
    <t>Business, Management and Accounting (miscellaneous) (Q3); Decision Sciences (miscellaneous) (Q3)</t>
  </si>
  <si>
    <t>Lecturas de Economia</t>
  </si>
  <si>
    <t>23230622, 01202596</t>
  </si>
  <si>
    <t>Universidad De Antioquia</t>
  </si>
  <si>
    <t>Business, Management and Accounting (miscellaneous) (Q4); Economics and Econometrics (Q4); Finance (Q4); Social Sciences (miscellaneous) (Q4); Sociology and Political Science (Q4); Statistics, Probability and Uncertainty (Q4)</t>
  </si>
  <si>
    <t>Business, Management and Accounting; Decision Sciences; Economics, Econometrics and Finance; Social Sciences</t>
  </si>
  <si>
    <t>RAE Revista de Administracao de Empresas</t>
  </si>
  <si>
    <t>2178938X, 00347590</t>
  </si>
  <si>
    <t>Fundacao Getulio Vargas, Escola de Administracao de Empresas de Sao Paulo</t>
  </si>
  <si>
    <t>Business and International Management (Q3); Business, Management and Accounting (miscellaneous) (Q3); Development (Q3); Education (Q3); Industrial Relations (Q3); Information Systems and Management (Q3); Management of Technology and Innovation (Q3); Marketing (Q3); Organizational Behavior and Human Resource Management (Q3); Public Administration (Q3); Strategy and Management (Q3); Management Science and Operations Research (Q4)</t>
  </si>
  <si>
    <t>Business, Management and Accounting; Decision Sciences; Social Sciences</t>
  </si>
  <si>
    <t>European Journal of Management and Business Economics</t>
  </si>
  <si>
    <t>24448451, 24448494</t>
  </si>
  <si>
    <t>Business and International Management (Q1); Finance (Q1); Strategy and Management (Q1); Tourism, Leisure and Hospitality Management (Q1); Marketing (Q2); Organizational Behavior and Human Resource Management (Q2)</t>
  </si>
  <si>
    <t>Business, Management and Accounting; Economics, Econometrics and Finance</t>
  </si>
  <si>
    <t>Journal of Central Banking Theory and Practice</t>
  </si>
  <si>
    <t>18009581, 23369205</t>
  </si>
  <si>
    <t>de Gruyter</t>
  </si>
  <si>
    <t>Economics and Econometrics (Q3); Finance (Q3); Strategy and Management (Q3)</t>
  </si>
  <si>
    <t>Scientific Annals of Economics and Business</t>
  </si>
  <si>
    <t>25013165, 25011960</t>
  </si>
  <si>
    <t>Alexandru Ioan Cuza - University of Iasi</t>
  </si>
  <si>
    <t>Business, Management and Accounting (miscellaneous) (Q3); Economics, Econometrics and Finance (miscellaneous) (Q3)</t>
  </si>
  <si>
    <t>Studies in Business and Economics</t>
  </si>
  <si>
    <t>23445416, 18424120</t>
  </si>
  <si>
    <t>De Gruyter Open Ltd.</t>
  </si>
  <si>
    <t>Business, Management and Accounting (miscellaneous) (Q3); Economics, Econometrics and Finance (miscellaneous) (Q3); Social Psychology (Q4)</t>
  </si>
  <si>
    <t>Business, Management and Accounting; Economics, Econometrics and Finance; Psychology</t>
  </si>
  <si>
    <t>Economics and Sociology</t>
  </si>
  <si>
    <t>2071789X, 23063459</t>
  </si>
  <si>
    <t>Centre of Sociological Research</t>
  </si>
  <si>
    <t>Business, Management and Accounting (miscellaneous) (Q2); Economics, Econometrics and Finance (miscellaneous) (Q2); Social Sciences (miscellaneous) (Q2); Sociology and Political Science (Q2)</t>
  </si>
  <si>
    <t>Business, Management and Accounting; Economics, Econometrics and Finance; Social Sciences</t>
  </si>
  <si>
    <t>Entrepreneurial Business and Economics Review</t>
  </si>
  <si>
    <t>2353883X, 23538821</t>
  </si>
  <si>
    <t>Cracow University of Economics</t>
  </si>
  <si>
    <t>Economics, Econometrics and Finance (miscellaneous) (Q1); Political Science and International Relations (Q1); Business and International Management (Q2); Strategy and Management (Q2)</t>
  </si>
  <si>
    <t>Journal of International Studies</t>
  </si>
  <si>
    <t>20718330, 23063483</t>
  </si>
  <si>
    <t>Business and International Management (Q2); Political Science and International Relations (Q2); Social Sciences (miscellaneous) (Q2); Sociology and Political Science (Q2); Economics and Econometrics (Q3)</t>
  </si>
  <si>
    <t>New England Journal of Entrepreneurship</t>
  </si>
  <si>
    <t>25748904</t>
  </si>
  <si>
    <t>1998-2022</t>
  </si>
  <si>
    <t>Accounting (Q3); Business and International Management (Q3); Economics and Econometrics (Q3); Organizational Behavior and Human Resource Management (Q3); Public Administration (Q3); Strategy and Management (Q3)</t>
  </si>
  <si>
    <t>Universidad y Sociedad</t>
  </si>
  <si>
    <t>24152897, 22183620</t>
  </si>
  <si>
    <t>University of Cienfuegos, Carlos Rafael Rodriguez</t>
  </si>
  <si>
    <t>2020-2022</t>
  </si>
  <si>
    <t>Economics, Econometrics and Finance (miscellaneous) (Q3); Social Sciences (miscellaneous) (Q3); Business, Management and Accounting (miscellaneous) (Q4); Education (Q4)</t>
  </si>
  <si>
    <t>International Journal of Industrial Engineering and Management</t>
  </si>
  <si>
    <t>22172661</t>
  </si>
  <si>
    <t>University of Novi Sad, Faculty of Technical Sciences</t>
  </si>
  <si>
    <t>Business, Management and Accounting (miscellaneous) (Q2); Industrial and Manufacturing Engineering (Q2)</t>
  </si>
  <si>
    <t>Business, Management and Accounting; Engineering</t>
  </si>
  <si>
    <t>Proceedings on Engineering Sciences</t>
  </si>
  <si>
    <t>26202832, 26834111</t>
  </si>
  <si>
    <t>Faculty of Engineering, University of Kragujevac</t>
  </si>
  <si>
    <t>Engineering (miscellaneous) (Q4); Industrial and Manufacturing Engineering (Q4); Management Information Systems (Q4); Materials Science (miscellaneous) (Q4)</t>
  </si>
  <si>
    <t>Business, Management and Accounting; Engineering; Materials Science</t>
  </si>
  <si>
    <t>Tekstilec</t>
  </si>
  <si>
    <t>trade journal</t>
  </si>
  <si>
    <t>03513386</t>
  </si>
  <si>
    <t>Faculty of Natural Sciences and Engineering, Tekstilec</t>
  </si>
  <si>
    <t>1989-2022</t>
  </si>
  <si>
    <t>Business, Management and Accounting (miscellaneous) (Q3); Industrial and Manufacturing Engineering (Q3); Polymers and Plastics (Q3); Business and International Management (Q4)</t>
  </si>
  <si>
    <t>European Journal of Tourism Research</t>
  </si>
  <si>
    <t>13140817, 19947658</t>
  </si>
  <si>
    <t>Bulgaria</t>
  </si>
  <si>
    <t>Geography, Planning and Development (Q2); Tourism, Leisure and Hospitality Management (Q2)</t>
  </si>
  <si>
    <t>Business, Management and Accounting; Social Sciences</t>
  </si>
  <si>
    <t>RAUSP Management Journal</t>
  </si>
  <si>
    <t>25310488</t>
  </si>
  <si>
    <t>Business, Management and Accounting (miscellaneous) (Q2); Education (Q2)</t>
  </si>
  <si>
    <t>Transylvanian Review of Administrative Sciences</t>
  </si>
  <si>
    <t>18422845</t>
  </si>
  <si>
    <t>Universitatea Babes-Bolyai</t>
  </si>
  <si>
    <t>Public Administration (Q3); Strategy and Management (Q3)</t>
  </si>
  <si>
    <t>Brazilian Journal of Chemical Engineering</t>
  </si>
  <si>
    <t>Association Brasiliera de Eng. Quimica / Braz. Soc. Chem. Eng.</t>
  </si>
  <si>
    <t>1995-2022</t>
  </si>
  <si>
    <t>Chemical Engineering (miscellaneous) (Q3)</t>
  </si>
  <si>
    <t>Chemical Engineering</t>
  </si>
  <si>
    <t>ACS Central Science</t>
  </si>
  <si>
    <t>23747951, 23747943</t>
  </si>
  <si>
    <t>American Chemical Society</t>
  </si>
  <si>
    <t>Chemical Engineering (miscellaneous) (Q1); Chemistry (miscellaneous) (Q1)</t>
  </si>
  <si>
    <t>Chemical Engineering; Chemistry</t>
  </si>
  <si>
    <t>Iranian Journal of Catalysis</t>
  </si>
  <si>
    <t>23454865, 22520236</t>
  </si>
  <si>
    <t>Inorganic Chemistry (Q3); Organic Chemistry (Q3); Catalysis (Q4)</t>
  </si>
  <si>
    <t>KONA Powder and Particle Journal</t>
  </si>
  <si>
    <t>02884534, 21875537</t>
  </si>
  <si>
    <t>Japan</t>
  </si>
  <si>
    <t>Hosokawa Powder Technology Foundation</t>
  </si>
  <si>
    <t>1983-2022</t>
  </si>
  <si>
    <t>Chemical Engineering (miscellaneous) (Q2); Chemistry (miscellaneous) (Q2); Engineering (miscellaneous) (Q2); Materials Science (miscellaneous) (Q2)</t>
  </si>
  <si>
    <t>Chemical Engineering; Chemistry; Engineering; Materials Science</t>
  </si>
  <si>
    <t>Chimica Techno Acta</t>
  </si>
  <si>
    <t>24111414, 24095613</t>
  </si>
  <si>
    <t>Ural Federal University</t>
  </si>
  <si>
    <t>Chemical Engineering (miscellaneous) (Q4); Chemistry (miscellaneous) (Q4); Materials Chemistry (Q4)</t>
  </si>
  <si>
    <t>Chemical Engineering; Chemistry; Materials Science</t>
  </si>
  <si>
    <t>Periodicals of Engineering and Natural Sciences</t>
  </si>
  <si>
    <t>Bosnia and Herzegovina</t>
  </si>
  <si>
    <t>International University of Sarajevo</t>
  </si>
  <si>
    <t>Architecture (Q2); Computer Science (miscellaneous) (Q3); Education (Q3); Electrical and Electronic Engineering (Q3); Industrial and Manufacturing Engineering (Q3); Mechanical Engineering (Q3); Bioengineering (Q4); Biomedical Engineering (Q4)</t>
  </si>
  <si>
    <t>Chemical Engineering; Computer Science; Engineering; Social Sciences</t>
  </si>
  <si>
    <t>Natural Gas Industry B</t>
  </si>
  <si>
    <t>23528559, 23528540</t>
  </si>
  <si>
    <t>Energy Engineering and Power Technology (Q2); Geology (Q2); Geotechnical Engineering and Engineering Geology (Q2); Modeling and Simulation (Q2); Process Chemistry and Technology (Q2)</t>
  </si>
  <si>
    <t>Chemical Engineering; Earth and Planetary Sciences; Energy; Mathematics</t>
  </si>
  <si>
    <t>Journal of Thermal Engineering</t>
  </si>
  <si>
    <t>21487847</t>
  </si>
  <si>
    <t>Yildiz Technical University</t>
  </si>
  <si>
    <t>Building and Construction (Q3); Energy Engineering and Power Technology (Q3); Fluid Flow and Transfer Processes (Q3)</t>
  </si>
  <si>
    <t>Chemical Engineering; Energy; Engineering</t>
  </si>
  <si>
    <t>Nase More</t>
  </si>
  <si>
    <t>04696255</t>
  </si>
  <si>
    <t>University of Dubronvnik</t>
  </si>
  <si>
    <t>Ocean Engineering (Q3); Process Chemistry and Technology (Q3); Transportation (Q3); Water Science and Technology (Q3)</t>
  </si>
  <si>
    <t>Chemical Engineering; Engineering; Environmental Science; Social Sciences</t>
  </si>
  <si>
    <t>Nano Materials Science</t>
  </si>
  <si>
    <t>20966482, 25899651</t>
  </si>
  <si>
    <t>Chemical Engineering (miscellaneous) (Q1); Materials Science (miscellaneous) (Q1); Mechanics of Materials (Q1)</t>
  </si>
  <si>
    <t>Chemical Engineering; Engineering; Materials Science</t>
  </si>
  <si>
    <t>Indian Journal of Fibre and Textile Research</t>
  </si>
  <si>
    <t>09710426</t>
  </si>
  <si>
    <t>1990-2022</t>
  </si>
  <si>
    <t>Chemical Engineering (miscellaneous) (Q3); Environmental Science (miscellaneous) (Q3); Materials Science (miscellaneous) (Q3); Polymers and Plastics (Q3)</t>
  </si>
  <si>
    <t>Chemical Engineering; Environmental Science; Materials Science</t>
  </si>
  <si>
    <t>Journal of Membrane Science and Research</t>
  </si>
  <si>
    <t>24765406</t>
  </si>
  <si>
    <t>Amirkabir University of Technology - Membrane Processes Research Laboratory</t>
  </si>
  <si>
    <t>Materials Science (miscellaneous) (Q3); Surfaces, Coatings and Films (Q3); Filtration and Separation (Q4)</t>
  </si>
  <si>
    <t>Chemical Engineering; Materials Science</t>
  </si>
  <si>
    <t>Acta Chimica Slovenica</t>
  </si>
  <si>
    <t>15803155, 13180207</t>
  </si>
  <si>
    <t>Slovensko Kemijsko Drustvo</t>
  </si>
  <si>
    <t>Chemistry (miscellaneous) (Q3)</t>
  </si>
  <si>
    <t>Chemistry</t>
  </si>
  <si>
    <t>Arkivoc</t>
  </si>
  <si>
    <t>15517004, 15517012</t>
  </si>
  <si>
    <t>Arkat USA</t>
  </si>
  <si>
    <t>Organic Chemistry (Q4)</t>
  </si>
  <si>
    <t>Beilstein Journal of Organic Chemistry</t>
  </si>
  <si>
    <t>18605397</t>
  </si>
  <si>
    <t>Beilstein-Institut Zur Forderung der Chemischen Wissenschaften</t>
  </si>
  <si>
    <t>Organic Chemistry (Q2)</t>
  </si>
  <si>
    <t>CCS Chemistry</t>
  </si>
  <si>
    <t>20965745</t>
  </si>
  <si>
    <t>Chinese Chemical Society</t>
  </si>
  <si>
    <t>Chemistry (miscellaneous) (Q1)</t>
  </si>
  <si>
    <t>Chemical Science</t>
  </si>
  <si>
    <t>20416520, 20416539</t>
  </si>
  <si>
    <t>Royal Society of Chemistry</t>
  </si>
  <si>
    <t>Croatica Chemica Acta</t>
  </si>
  <si>
    <t>1334417X, 00111643</t>
  </si>
  <si>
    <t>Croatian Chemical Society</t>
  </si>
  <si>
    <t>1980-1981, 1996-2021</t>
  </si>
  <si>
    <t>Chemistry (miscellaneous) (Q4)</t>
  </si>
  <si>
    <t>Journal of the Serbian Chemical Society</t>
  </si>
  <si>
    <t>03525139, 18207421</t>
  </si>
  <si>
    <t>Serbian Chemical Society</t>
  </si>
  <si>
    <t>1985, 1996-2022</t>
  </si>
  <si>
    <t>Computer Science and Information Systems</t>
  </si>
  <si>
    <t>24061018, 18200214</t>
  </si>
  <si>
    <t>ComSIS Consortium</t>
  </si>
  <si>
    <t>Computer Science (miscellaneous) (Q3)</t>
  </si>
  <si>
    <t>Computer Science</t>
  </si>
  <si>
    <t>Electronic Communications of the EASST</t>
  </si>
  <si>
    <t>18632122</t>
  </si>
  <si>
    <t>2006-2021</t>
  </si>
  <si>
    <t>Computational Theory and Mathematics (Q4); Software (Q4)</t>
  </si>
  <si>
    <t>IACR Transactions on Cryptographic Hardware and Embedded Systems</t>
  </si>
  <si>
    <t>25692925</t>
  </si>
  <si>
    <t>Ruhr-University of Bochum</t>
  </si>
  <si>
    <t>Artificial Intelligence (Q1); Computer Graphics and Computer-Aided Design (Q1); Computer Networks and Communications (Q1); Hardware and Architecture (Q1); Signal Processing (Q1); Software (Q1)</t>
  </si>
  <si>
    <t>Iranian Journal of Information Processing Management</t>
  </si>
  <si>
    <t>22518231, 22518223</t>
  </si>
  <si>
    <t>Iranian Research Institute for Information Science and Technology</t>
  </si>
  <si>
    <t>Computer Science (miscellaneous) (Q4)</t>
  </si>
  <si>
    <t>Journal of Artificial Intelligence Research</t>
  </si>
  <si>
    <t>10769757</t>
  </si>
  <si>
    <t>Morgan Kaufmann Publishers, Inc.</t>
  </si>
  <si>
    <t>1993, 1996-2022</t>
  </si>
  <si>
    <t>Artificial Intelligence (Q2)</t>
  </si>
  <si>
    <t>Supercomputing Frontiers and Innovations</t>
  </si>
  <si>
    <t>23138734, 24096008</t>
  </si>
  <si>
    <t>South Ural State University</t>
  </si>
  <si>
    <t>Computational Theory and Mathematics (Q3); Computer Networks and Communications (Q3); Computer Science Applications (Q3); Hardware and Architecture (Q3); Information Systems (Q3); Software (Q3)</t>
  </si>
  <si>
    <t>Visual Informatics</t>
  </si>
  <si>
    <t>25432656, 2468502X</t>
  </si>
  <si>
    <t>Computer Graphics and Computer-Aided Design (Q1); Human-Computer Interaction (Q2); Software (Q2)</t>
  </si>
  <si>
    <t>International Journal on Informatics Visualization</t>
  </si>
  <si>
    <t>25499904</t>
  </si>
  <si>
    <t>Politeknik Negeri Padang</t>
  </si>
  <si>
    <t>Computer Science (miscellaneous) (Q4); Information Systems and Management (Q4); Statistics, Probability and Uncertainty (Q4)</t>
  </si>
  <si>
    <t>Computer Science; Decision Sciences</t>
  </si>
  <si>
    <t>Engineering and Applied Science Research</t>
  </si>
  <si>
    <t>25396218, 25396161</t>
  </si>
  <si>
    <t>Thailand</t>
  </si>
  <si>
    <t>Faculty of Engineering, Khon Kaen University</t>
  </si>
  <si>
    <t>Engineering (miscellaneous) (Q3); Computer Science Applications (Q4)</t>
  </si>
  <si>
    <t>Computer Science; Engineering</t>
  </si>
  <si>
    <t>Journal of Communications Software and Systems</t>
  </si>
  <si>
    <t>18456421</t>
  </si>
  <si>
    <t>University of Split</t>
  </si>
  <si>
    <t>Electrical and Electronic Engineering (Q4); Software (Q4)</t>
  </si>
  <si>
    <t>ETRI Journal</t>
  </si>
  <si>
    <t>12256463, 22337326</t>
  </si>
  <si>
    <t>John Wiley &amp;amp; Sons Inc.</t>
  </si>
  <si>
    <t>Computer Science (miscellaneous) (Q2); Electrical and Electronic Engineering (Q2); Electronic, Optical and Magnetic Materials (Q3)</t>
  </si>
  <si>
    <t>Computer Science; Engineering; Materials Science</t>
  </si>
  <si>
    <t>Computer Optics</t>
  </si>
  <si>
    <t>Institution of Russian Academy of Sciences, Image Processing Systems Institute of RAS</t>
  </si>
  <si>
    <t>Engineering (miscellaneous) (Q2); Atomic and Molecular Physics, and Optics (Q3); Computer Science Applications (Q3); Computer Vision and Pattern Recognition (Q3); Electrical and Electronic Engineering (Q3)</t>
  </si>
  <si>
    <t>Computer Science; Engineering; Physics and Astronomy</t>
  </si>
  <si>
    <t>Journal of Electromagnetic Engineering and Science</t>
  </si>
  <si>
    <t>26717255, 26717263</t>
  </si>
  <si>
    <t>The Korean Institute of Electromagnetic Engineering and Science</t>
  </si>
  <si>
    <t>Computer Networks and Communications (Q2); Electrical and Electronic Engineering (Q2); Instrumentation (Q2); Radiation (Q2)</t>
  </si>
  <si>
    <t>Computer Research and Modeling</t>
  </si>
  <si>
    <t>20767633, 20776853</t>
  </si>
  <si>
    <t>Institute of Computer Science</t>
  </si>
  <si>
    <t>Computational Theory and Mathematics (Q4); Computer Science Applications (Q4); Modeling and Simulation (Q4)</t>
  </si>
  <si>
    <t>Computer Science; Mathematics</t>
  </si>
  <si>
    <t>Discrete Mathematics &amp; Theoretical Computer Science</t>
  </si>
  <si>
    <t>14627264, 13658050</t>
  </si>
  <si>
    <t>Maison de l'informatique et des mathematiques discretes</t>
  </si>
  <si>
    <t>1998-2000, 2004-2022</t>
  </si>
  <si>
    <t>Computer Science (miscellaneous) (Q1); Discrete Mathematics and Combinatorics (Q2); Theoretical Computer Science (Q2)</t>
  </si>
  <si>
    <t>Electronic Journal of Combinatorics</t>
  </si>
  <si>
    <t>10778926, 10971440</t>
  </si>
  <si>
    <t>Discrete Mathematics and Combinatorics (Q1); Applied Mathematics (Q2); Computational Theory and Mathematics (Q2); Geometry and Topology (Q2); Theoretical Computer Science (Q2)</t>
  </si>
  <si>
    <t>IACR Transactions on Symmetric Cryptology</t>
  </si>
  <si>
    <t>2519173X</t>
  </si>
  <si>
    <t>Applied Mathematics (Q1); Computational Mathematics (Q1); Computer Science Applications (Q1); Software (Q1)</t>
  </si>
  <si>
    <t>Logical Methods in Computer Science</t>
  </si>
  <si>
    <t>18605974</t>
  </si>
  <si>
    <t>Technischen Universitat Braunschweig</t>
  </si>
  <si>
    <t>Computer Science (miscellaneous) (Q2); Theoretical Computer Science (Q2)</t>
  </si>
  <si>
    <t>Digital Communications and Networks</t>
  </si>
  <si>
    <t>23528648, 24685925</t>
  </si>
  <si>
    <t>Chongqing University of Posts and Telecommunications</t>
  </si>
  <si>
    <t>Communication (Q1); Computer Networks and Communications (Q1); Hardware and Architecture (Q1)</t>
  </si>
  <si>
    <t>Computer Science; Social Sciences</t>
  </si>
  <si>
    <t>Information Technology and Libraries</t>
  </si>
  <si>
    <t>07309295, 21635226</t>
  </si>
  <si>
    <t>American Library Association</t>
  </si>
  <si>
    <t>1971-1974, 1988-2022</t>
  </si>
  <si>
    <t>Library and Information Sciences (Q1); Information Systems (Q2)</t>
  </si>
  <si>
    <t>International Journal of Data and Network Science</t>
  </si>
  <si>
    <t>25618148, 25618156</t>
  </si>
  <si>
    <t>Growing Science</t>
  </si>
  <si>
    <t>Communication (Q2); Artificial Intelligence (Q3); Computer Networks and Communications (Q3); Computer Science Applications (Q3); Information Systems (Q3); Software (Q3)</t>
  </si>
  <si>
    <t>International Journal of Educational Technology in Higher Education</t>
  </si>
  <si>
    <t>23659440</t>
  </si>
  <si>
    <t>Springer Netherlands</t>
  </si>
  <si>
    <t>Computer Science Applications (Q1); Education (Q1); E-learning (Q1)</t>
  </si>
  <si>
    <t>Online Learning Journal</t>
  </si>
  <si>
    <t>24725730</t>
  </si>
  <si>
    <t>The Online Learning Consortium</t>
  </si>
  <si>
    <t>Computer Networks and Communications (Q1); Education (Q1)</t>
  </si>
  <si>
    <t>Decision Science Letters</t>
  </si>
  <si>
    <t>19295804, 19295812</t>
  </si>
  <si>
    <t>Decision Sciences (miscellaneous) (Q3)</t>
  </si>
  <si>
    <t>Decision Sciences</t>
  </si>
  <si>
    <t>International Journal for Quality Research</t>
  </si>
  <si>
    <t>18007473, 18006450</t>
  </si>
  <si>
    <t>University of Montenegro</t>
  </si>
  <si>
    <t>Industrial and Manufacturing Engineering (Q3); Management Science and Operations Research (Q3); Safety, Risk, Reliability and Quality (Q3)</t>
  </si>
  <si>
    <t>Decision Sciences; Engineering</t>
  </si>
  <si>
    <t>Acta Stomatologica Croatica</t>
  </si>
  <si>
    <t>18460410, 00017019</t>
  </si>
  <si>
    <t>1966-1972, 1974-1975, 1980-1991, 2009-2022</t>
  </si>
  <si>
    <t>Dentistry (miscellaneous) (Q2)</t>
  </si>
  <si>
    <t>Dentistry</t>
  </si>
  <si>
    <t>Brazilian Dental Science</t>
  </si>
  <si>
    <t>21786011</t>
  </si>
  <si>
    <t>Universidade Estadual Paulista, Institute of Science and Technology of Sao Jose dos Campo</t>
  </si>
  <si>
    <t>Dentistry (miscellaneous) (Q3)</t>
  </si>
  <si>
    <t>Cumhuriyet Dental Journal</t>
  </si>
  <si>
    <t>21462852</t>
  </si>
  <si>
    <t>Cumhuriyet University Faculty of Dentistry</t>
  </si>
  <si>
    <t>Dentistry (miscellaneous) (Q4)</t>
  </si>
  <si>
    <t>Dental Press Journal of Orthodontics</t>
  </si>
  <si>
    <t>21776709, 21769451</t>
  </si>
  <si>
    <t>Dental Press International</t>
  </si>
  <si>
    <t>Oral Surgery (Q2); Orthodontics (Q2)</t>
  </si>
  <si>
    <t>Journal of Indian Society of Periodontology</t>
  </si>
  <si>
    <t>09751580, 0972124X</t>
  </si>
  <si>
    <t>Periodontics (Q3)</t>
  </si>
  <si>
    <t>Progress in Orthodontics</t>
  </si>
  <si>
    <t>17237785</t>
  </si>
  <si>
    <t>Orthodontics (Q1)</t>
  </si>
  <si>
    <t>Revista Cubana de Estomatologia</t>
  </si>
  <si>
    <t>00347507, 1561297X</t>
  </si>
  <si>
    <t>Editorial Ciencias Medicas</t>
  </si>
  <si>
    <t>1973-1978, 1982-1989, 1996-2002, 2005-2022</t>
  </si>
  <si>
    <t>Saudi Endodontic Journal</t>
  </si>
  <si>
    <t>23201495, 22789618</t>
  </si>
  <si>
    <t>Angle Orthodontist</t>
  </si>
  <si>
    <t>00033219</t>
  </si>
  <si>
    <t>Allen Press Inc.</t>
  </si>
  <si>
    <t>1945, 1950-1951, 1960-1961, 1965-2022</t>
  </si>
  <si>
    <t>Medicine (miscellaneous) (Q1); Orthodontics (Q1)</t>
  </si>
  <si>
    <t>Dentistry; Medicine</t>
  </si>
  <si>
    <t>Journal of Applied Oral Science</t>
  </si>
  <si>
    <t>16787757, 16787765</t>
  </si>
  <si>
    <t>Faculdade de Odontologia de Bauru da Universidade de Sao Paulo</t>
  </si>
  <si>
    <t>Dentistry (miscellaneous) (Q1); Medicine (miscellaneous) (Q2)</t>
  </si>
  <si>
    <t>Acta Montanistica Slovaca</t>
  </si>
  <si>
    <t>13351788</t>
  </si>
  <si>
    <t>Technical University of Kosice</t>
  </si>
  <si>
    <t>Geochemistry and Petrology (Q3); Geology (Q3); Geotechnical Engineering and Engineering Geology (Q3)</t>
  </si>
  <si>
    <t>Earth and Planetary Sciences</t>
  </si>
  <si>
    <t>Annals of Geophysics</t>
  </si>
  <si>
    <t>15935213, 2037416X</t>
  </si>
  <si>
    <t>Istituto Nazionale di Geofisica e Vulcanologia</t>
  </si>
  <si>
    <t>2001-2022</t>
  </si>
  <si>
    <t>Geophysics (Q3)</t>
  </si>
  <si>
    <t>Boletim de Ciencias Geodesicas</t>
  </si>
  <si>
    <t>Universidade Federal do Parana</t>
  </si>
  <si>
    <t>Earth and Planetary Sciences (miscellaneous) (Q3)</t>
  </si>
  <si>
    <t>Boletin de la Sociedad Geologica Mexicana</t>
  </si>
  <si>
    <t>Sociedad Geologica Mexicana</t>
  </si>
  <si>
    <t>Brazilian Journal of Geology</t>
  </si>
  <si>
    <t>23174692, 23174889</t>
  </si>
  <si>
    <t>Sociedade Brasileira de Geologia</t>
  </si>
  <si>
    <t>Earth and Planetary Sciences (miscellaneous) (Q2)</t>
  </si>
  <si>
    <t>Earth Sciences Research Journal</t>
  </si>
  <si>
    <t>17946190</t>
  </si>
  <si>
    <t>Universidad Nacional de Colombia</t>
  </si>
  <si>
    <t>Geologica Acta</t>
  </si>
  <si>
    <t>16965728, 16956133</t>
  </si>
  <si>
    <t>Universitat de Barcelona</t>
  </si>
  <si>
    <t>Geology (Q3)</t>
  </si>
  <si>
    <t>Journal of Mining Institute</t>
  </si>
  <si>
    <t>25419404, 24113336</t>
  </si>
  <si>
    <t>Saint-Petersburg Mining University</t>
  </si>
  <si>
    <t>Geology (Q1); Economic Geology (Q2); Geotechnical Engineering and Engineering Geology (Q2)</t>
  </si>
  <si>
    <t>Journal of Rock Mechanics and Geotechnical Engineering</t>
  </si>
  <si>
    <t>16747755</t>
  </si>
  <si>
    <t>Chinese Academy of Sciences</t>
  </si>
  <si>
    <t>Geotechnical Engineering and Engineering Geology (Q1)</t>
  </si>
  <si>
    <t>International Journal of Coal Science and Technology</t>
  </si>
  <si>
    <t>21987823, 20958293</t>
  </si>
  <si>
    <t>Switzerland</t>
  </si>
  <si>
    <t>Springer International Publishing AG</t>
  </si>
  <si>
    <t>Energy Engineering and Power Technology (Q1); Geotechnical Engineering and Engineering Geology (Q1)</t>
  </si>
  <si>
    <t>Earth and Planetary Sciences; Energy</t>
  </si>
  <si>
    <t>International Journal of Mining Science and Technology</t>
  </si>
  <si>
    <t>20952686</t>
  </si>
  <si>
    <t>Energy Engineering and Power Technology (Q1); Geochemistry and Petrology (Q1); Geotechnical Engineering and Engineering Geology (Q1)</t>
  </si>
  <si>
    <t>Petroleum Science</t>
  </si>
  <si>
    <t>16725107, 19958226</t>
  </si>
  <si>
    <t>China University of Petroleum Beijing</t>
  </si>
  <si>
    <t>Economic Geology (Q1); Energy Engineering and Power Technology (Q1); Fuel Technology (Q1); Geology (Q1); Geophysics (Q1); Geotechnical Engineering and Engineering Geology (Q1); Geochemistry and Petrology (Q2)</t>
  </si>
  <si>
    <t>Journal of Sustainable Mining</t>
  </si>
  <si>
    <t>23003960, 25434950</t>
  </si>
  <si>
    <t>Central Mining Institute</t>
  </si>
  <si>
    <t>Environmental Engineering (Q2); Geology (Q2); Geotechnical Engineering and Engineering Geology (Q2); Pollution (Q3); Renewable Energy, Sustainability and the Environment (Q3)</t>
  </si>
  <si>
    <t>Earth and Planetary Sciences; Energy; Environmental Science</t>
  </si>
  <si>
    <t>Journal of Ocean Engineering and Science</t>
  </si>
  <si>
    <t>Shanghai Jiaotong University</t>
  </si>
  <si>
    <t>Environmental Engineering (Q2); Ocean Engineering (Q2); Oceanography (Q2)</t>
  </si>
  <si>
    <t>Earth and Planetary Sciences; Engineering; Environmental Science</t>
  </si>
  <si>
    <t>Geochemical Perspectives Letters</t>
  </si>
  <si>
    <t>2410339X, 24103403</t>
  </si>
  <si>
    <t>European Association of Geochemistry</t>
  </si>
  <si>
    <t>Environmental Chemistry (Q1); Geochemistry and Petrology (Q1); Geology (Q1)</t>
  </si>
  <si>
    <t>Earth and Planetary Sciences; Environmental Science</t>
  </si>
  <si>
    <t>Led i Sneg</t>
  </si>
  <si>
    <t>20766734, 24123765</t>
  </si>
  <si>
    <t>Izdatel'stvo Nauka</t>
  </si>
  <si>
    <t>Earth-Surface Processes (Q3); Geochemistry and Petrology (Q3); Global and Planetary Change (Q3); Water Science and Technology (Q3)</t>
  </si>
  <si>
    <t>Anuario do Instituto de Geociencias</t>
  </si>
  <si>
    <t>19823908, 01019759</t>
  </si>
  <si>
    <t>Universidade Federal do Rio de Janeiro - UFRJ</t>
  </si>
  <si>
    <t>Development (Q4); Economic Geology (Q4); Environmental Science (miscellaneous) (Q4); Geography, Planning and Development (Q4); Geology (Q4)</t>
  </si>
  <si>
    <t>Earth and Planetary Sciences; Environmental Science; Social Sciences</t>
  </si>
  <si>
    <t>Geographica Helvetica</t>
  </si>
  <si>
    <t>00167312, 21948798</t>
  </si>
  <si>
    <t>Fotorotar AG</t>
  </si>
  <si>
    <t>1946-2022</t>
  </si>
  <si>
    <t>Anthropology (Q2); Earth-Surface Processes (Q3); Geography, Planning and Development (Q3); Global and Planetary Change (Q3)</t>
  </si>
  <si>
    <t>BELGEO</t>
  </si>
  <si>
    <t>13772368, 22949135</t>
  </si>
  <si>
    <t>Belgium</t>
  </si>
  <si>
    <t>Societe Royale Belge De Geographie</t>
  </si>
  <si>
    <t>Earth-Surface Processes (Q4); Geography, Planning and Development (Q4)</t>
  </si>
  <si>
    <t>Earth and Planetary Sciences; Social Sciences</t>
  </si>
  <si>
    <t>Investigaciones Geograficas</t>
  </si>
  <si>
    <t>19899890, 02134691</t>
  </si>
  <si>
    <t>Interuniversity Institute of Geography and University of Alicante</t>
  </si>
  <si>
    <t>Earth and Planetary Sciences (miscellaneous) (Q3); Geography, Planning and Development (Q3)</t>
  </si>
  <si>
    <t>24487279, 01884611</t>
  </si>
  <si>
    <t>Instituto de Geografia</t>
  </si>
  <si>
    <t>1969, 1984, 1990-1993, 1995-1996, 2001, 2003-2022</t>
  </si>
  <si>
    <t>Earth and Planetary Sciences (miscellaneous) (Q4); Geography, Planning and Development (Q4)</t>
  </si>
  <si>
    <t>Amfiteatru Economic</t>
  </si>
  <si>
    <t>15829146</t>
  </si>
  <si>
    <t>Bucharest University of Economic Studies Publishing House</t>
  </si>
  <si>
    <t>Economics, Econometrics and Finance (miscellaneous) (Q2)</t>
  </si>
  <si>
    <t>Economics, Econometrics and Finance</t>
  </si>
  <si>
    <t>Borsa Istanbul Review</t>
  </si>
  <si>
    <t>22148450, 22148469</t>
  </si>
  <si>
    <t>Borsa Istanbul Anonim Sirketi</t>
  </si>
  <si>
    <t>Finance (Q1); Economics and Econometrics (Q2)</t>
  </si>
  <si>
    <t>Theoretical Economics</t>
  </si>
  <si>
    <t>15557561</t>
  </si>
  <si>
    <t>Wiley-Blackwell</t>
  </si>
  <si>
    <t>Economics, Econometrics and Finance (miscellaneous) (Q1)</t>
  </si>
  <si>
    <t>Trimestre Economico</t>
  </si>
  <si>
    <t>00413011</t>
  </si>
  <si>
    <t>Fondo de Cultura Economica</t>
  </si>
  <si>
    <t>1979, 1981, 1989, 1996-2022</t>
  </si>
  <si>
    <t>Economics and Econometrics (Q4)</t>
  </si>
  <si>
    <t>Contemporary Chinese Political Economy and Strategic Relations</t>
  </si>
  <si>
    <t>24109681</t>
  </si>
  <si>
    <t>Institue of China and Asia-Pacific Studies, National Sun Yat-sen University</t>
  </si>
  <si>
    <t>Political Science and International Relations (Q3); Sociology and Political Science (Q3); Economics and Econometrics (Q4)</t>
  </si>
  <si>
    <t>Economics, Econometrics and Finance; Social Sciences</t>
  </si>
  <si>
    <t>Norteamerica</t>
  </si>
  <si>
    <t>18703550, 24487228</t>
  </si>
  <si>
    <t>Cultural Studies (Q2); Law (Q3); Political Science and International Relations (Q3); Demography (Q4); Economics, Econometrics and Finance (miscellaneous) (Q4); Sociology and Political Science (Q4)</t>
  </si>
  <si>
    <t>Yearbook of Antitrust and Regulatory Studies</t>
  </si>
  <si>
    <t>25450115, 16899024</t>
  </si>
  <si>
    <t>University of Warsaw</t>
  </si>
  <si>
    <t>2008-2021</t>
  </si>
  <si>
    <t>Law (Q3); Economics and Econometrics (Q4)</t>
  </si>
  <si>
    <t>Green Energy and Environment</t>
  </si>
  <si>
    <t>24680257, 20962797</t>
  </si>
  <si>
    <t>Renewable Energy, Sustainability and the Environment (Q1)</t>
  </si>
  <si>
    <t>Energy</t>
  </si>
  <si>
    <t>Journal of Modern Power Systems and Clean Energy</t>
  </si>
  <si>
    <t>21965420, 21965625</t>
  </si>
  <si>
    <t>State Grid Electric Power Research Institute Nanjing Branch</t>
  </si>
  <si>
    <t>Energy Engineering and Power Technology (Q1); Renewable Energy, Sustainability and the Environment (Q1)</t>
  </si>
  <si>
    <t>Nuclear Engineering and Technology</t>
  </si>
  <si>
    <t>2234358X, 17385733</t>
  </si>
  <si>
    <t>Korean Nuclear Society</t>
  </si>
  <si>
    <t>Nuclear Energy and Engineering (Q2)</t>
  </si>
  <si>
    <t>Global Energy Interconnection</t>
  </si>
  <si>
    <t>25900358, 20965117</t>
  </si>
  <si>
    <t>Automotive Engineering (Q2); Control and Systems Engineering (Q2); Electrical and Electronic Engineering (Q2); Energy Engineering and Power Technology (Q2); Renewable Energy, Sustainability and the Environment (Q3)</t>
  </si>
  <si>
    <t>Energy; Engineering</t>
  </si>
  <si>
    <t>Iranian Journal of Electrical and Electronic Engineering</t>
  </si>
  <si>
    <t>17352827</t>
  </si>
  <si>
    <t>Iran University of Science and Technology</t>
  </si>
  <si>
    <t>Electrical and Electronic Engineering (Q4); Energy Engineering and Power Technology (Q4)</t>
  </si>
  <si>
    <t>Protection and Control of Modern Power Systems</t>
  </si>
  <si>
    <t>23670983, 23672617</t>
  </si>
  <si>
    <t>SpringerOpen</t>
  </si>
  <si>
    <t>Electrical and Electronic Engineering (Q1); Energy Engineering and Power Technology (Q1); Safety, Risk, Reliability and Quality (Q1)</t>
  </si>
  <si>
    <t>CSEE Journal of Power and Energy Systems</t>
  </si>
  <si>
    <t>20960042</t>
  </si>
  <si>
    <t>China Electric Power Research Institute</t>
  </si>
  <si>
    <t>Electrical and Electronic Engineering (Q1); Electronic, Optical and Magnetic Materials (Q1); Energy (miscellaneous) (Q1)</t>
  </si>
  <si>
    <t>Energy; Engineering; Materials Science</t>
  </si>
  <si>
    <t>Matter and Radiation at Extremes</t>
  </si>
  <si>
    <t>24682047, 2468080X</t>
  </si>
  <si>
    <t>American Institute of Physics</t>
  </si>
  <si>
    <t>Atomic and Molecular Physics, and Optics (Q1); Electrical and Electronic Engineering (Q1); Nuclear and High Energy Physics (Q1); Nuclear Energy and Engineering (Q1)</t>
  </si>
  <si>
    <t>Energy; Engineering; Physics and Astronomy</t>
  </si>
  <si>
    <t>Energy and Built Environment</t>
  </si>
  <si>
    <t>26661233</t>
  </si>
  <si>
    <t>Building and Construction (Q1); Civil and Structural Engineering (Q1); Renewable Energy, Sustainability and the Environment (Q1); Transportation (Q1)</t>
  </si>
  <si>
    <t>Energy; Engineering; Social Sciences</t>
  </si>
  <si>
    <t>Advances in Environmental Technology</t>
  </si>
  <si>
    <t>24764779, 24766674</t>
  </si>
  <si>
    <t>Iranian Research Organization for Science and Technology</t>
  </si>
  <si>
    <t>Environmental Chemistry (Q4); Environmental Engineering (Q4); Pollution (Q4); Renewable Energy, Sustainability and the Environment (Q4); Waste Management and Disposal (Q4); Water Science and Technology (Q4)</t>
  </si>
  <si>
    <t>Energy; Environmental Science</t>
  </si>
  <si>
    <t>Clean Energy</t>
  </si>
  <si>
    <t>25154230, 2515396X</t>
  </si>
  <si>
    <t>Oxford University Press</t>
  </si>
  <si>
    <t>Energy Engineering and Power Technology (Q2); Environmental Engineering (Q2); Management, Monitoring, Policy and Law (Q2); Renewable Energy, Sustainability and the Environment (Q2)</t>
  </si>
  <si>
    <t>Environmental and Climate Technologies</t>
  </si>
  <si>
    <t>16915208</t>
  </si>
  <si>
    <t>Walter de Gruyter GmbH</t>
  </si>
  <si>
    <t>Environmental Science (miscellaneous) (Q3); Renewable Energy, Sustainability and the Environment (Q3)</t>
  </si>
  <si>
    <t>Acta Polytechnica</t>
  </si>
  <si>
    <t>18052363, 12102709</t>
  </si>
  <si>
    <t>Czech Technical University</t>
  </si>
  <si>
    <t>2009, 2011-2022</t>
  </si>
  <si>
    <t>Engineering (miscellaneous) (Q3)</t>
  </si>
  <si>
    <t>Engineering</t>
  </si>
  <si>
    <t>Advances in Electrical and Electronic Engineering</t>
  </si>
  <si>
    <t>18043119, 13361376</t>
  </si>
  <si>
    <t>VSB-Technical University of Ostrava</t>
  </si>
  <si>
    <t>Electrical and Electronic Engineering (Q4)</t>
  </si>
  <si>
    <t>Advances in Military Technology</t>
  </si>
  <si>
    <t>18022308</t>
  </si>
  <si>
    <t>University of Defence</t>
  </si>
  <si>
    <t>Aerospace Engineering (Q4); Automotive Engineering (Q4); Civil and Structural Engineering (Q4); Control and Systems Engineering (Q4); Mechanical Engineering (Q4)</t>
  </si>
  <si>
    <t>Chinese Journal of Aeronautics</t>
  </si>
  <si>
    <t>10009361</t>
  </si>
  <si>
    <t>1990-1991, 1996-2022</t>
  </si>
  <si>
    <t>Aerospace Engineering (Q1); Mechanical Engineering (Q1)</t>
  </si>
  <si>
    <t>FME Transactions</t>
  </si>
  <si>
    <t>14512092</t>
  </si>
  <si>
    <t>Faculty of Mechanical Engineering, Belgrade University</t>
  </si>
  <si>
    <t>Mechanical Engineering (Q2); Mechanics of Materials (Q2)</t>
  </si>
  <si>
    <t>Frattura ed Integrita Strutturale</t>
  </si>
  <si>
    <t>19718993</t>
  </si>
  <si>
    <t>Gruppo Italiano Frattura</t>
  </si>
  <si>
    <t>Civil and Structural Engineering (Q2); Mechanical Engineering (Q2); Mechanics of Materials (Q2)</t>
  </si>
  <si>
    <t>Ingenieria e Investigacion</t>
  </si>
  <si>
    <t>22488723, 01205609</t>
  </si>
  <si>
    <t>Building and Construction (Q3); Engineering (miscellaneous) (Q3)</t>
  </si>
  <si>
    <t>International Journal of Automotive and Mechanical Engineering</t>
  </si>
  <si>
    <t>22298649, 21801606</t>
  </si>
  <si>
    <t>The Automotive Engineering Centre (AEC), Universiti Malaysia Pahang</t>
  </si>
  <si>
    <t>Automotive Engineering (Q3); Mechanical Engineering (Q3)</t>
  </si>
  <si>
    <t>International Journal of Industrial Engineering Computations</t>
  </si>
  <si>
    <t>19232934, 19232926</t>
  </si>
  <si>
    <t>Industrial and Manufacturing Engineering (Q1)</t>
  </si>
  <si>
    <t>International Journal on Electrical Engineering and Informatics</t>
  </si>
  <si>
    <t>20856830, 20875886</t>
  </si>
  <si>
    <t>The School of Electrical Engineering and Informatics, Institut Teknologi Bandung</t>
  </si>
  <si>
    <t>Journal of Applied and Computational Mechanics</t>
  </si>
  <si>
    <t>23834536</t>
  </si>
  <si>
    <t>Shahid Chamran University of Ahvaz</t>
  </si>
  <si>
    <t>Computational Mechanics (Q2); Mechanical Engineering (Q2)</t>
  </si>
  <si>
    <t>Journal of Electrical and Electronics Engineering</t>
  </si>
  <si>
    <t>18446035, 20672128</t>
  </si>
  <si>
    <t>Editura Universitati din Oradea</t>
  </si>
  <si>
    <t>Journal of Engineering Research</t>
  </si>
  <si>
    <t>23071877, 23071885</t>
  </si>
  <si>
    <t>Kuwait</t>
  </si>
  <si>
    <t>Kuwait University</t>
  </si>
  <si>
    <t>17266009, 17266742</t>
  </si>
  <si>
    <t>Oman</t>
  </si>
  <si>
    <t>Sultan Qaboos University</t>
  </si>
  <si>
    <t>Engineering (miscellaneous) (Q4)</t>
  </si>
  <si>
    <t>Journal of Engineering Science and Technology</t>
  </si>
  <si>
    <t>18234690</t>
  </si>
  <si>
    <t>Taylor's University</t>
  </si>
  <si>
    <t>Journal of Engineering Science and Technology Review</t>
  </si>
  <si>
    <t>17912377, 17919320</t>
  </si>
  <si>
    <t>International Hellenic University, School of Science</t>
  </si>
  <si>
    <t>Journal of Industrial Engineering International</t>
  </si>
  <si>
    <t>17355702, 2251712X</t>
  </si>
  <si>
    <t>2012-2019</t>
  </si>
  <si>
    <t>Industrial and Manufacturing Engineering (Q2)</t>
  </si>
  <si>
    <t>Journal of Research of the National Institute of Standards and Technology</t>
  </si>
  <si>
    <t>1044677X</t>
  </si>
  <si>
    <t>National Institute of Standards and Technology</t>
  </si>
  <si>
    <t>1986, 1989-2021</t>
  </si>
  <si>
    <t>Magazine of Civil Engineering</t>
  </si>
  <si>
    <t>20714726, 27128172</t>
  </si>
  <si>
    <t>Peter the Great St.-Petersburg Polytechnic University</t>
  </si>
  <si>
    <t>Building and Construction (Q3); Civil and Structural Engineering (Q3)</t>
  </si>
  <si>
    <t>Water Science and Engineering</t>
  </si>
  <si>
    <t>16742370</t>
  </si>
  <si>
    <t>Civil and Structural Engineering (Q1); Ocean Engineering (Q1)</t>
  </si>
  <si>
    <t>Informes de la Construccion</t>
  </si>
  <si>
    <t>00200883, 19883234</t>
  </si>
  <si>
    <t>Architecture (Q2); Building and Construction (Q3); Environmental Engineering (Q3); Civil and Structural Engineering (Q4)</t>
  </si>
  <si>
    <t>Engineering; Environmental Science</t>
  </si>
  <si>
    <t>Tecnologia y Ciencias del Agua</t>
  </si>
  <si>
    <t>01878336, 20072422</t>
  </si>
  <si>
    <t>Instituto Mexicano de Tecnologia del Agua</t>
  </si>
  <si>
    <t>Civil and Structural Engineering (Q4); Water Science and Technology (Q4)</t>
  </si>
  <si>
    <t>Journal of Environmental Health and Sustainable Development</t>
  </si>
  <si>
    <t>24767433, 24766267</t>
  </si>
  <si>
    <t>Engineering (miscellaneous) (Q4); Environmental Engineering (Q4); Health, Toxicology and Mutagenesis (Q4); Public Health, Environmental and Occupational Health (Q4); Waste Management and Disposal (Q4)</t>
  </si>
  <si>
    <t>Engineering; Environmental Science; Medicine</t>
  </si>
  <si>
    <t>Boletin de la Sociedad Espanola de Ceramica y Vidrio</t>
  </si>
  <si>
    <t>03663175</t>
  </si>
  <si>
    <t>Sociedad Espanola de Ceramica y Vidrio</t>
  </si>
  <si>
    <t>Ceramics and Composites (Q2); Industrial and Manufacturing Engineering (Q2); Mechanics of Materials (Q2)</t>
  </si>
  <si>
    <t>Engineering; Materials Science</t>
  </si>
  <si>
    <t>Defence Technology</t>
  </si>
  <si>
    <t>22149147</t>
  </si>
  <si>
    <t>China Ordnance Society</t>
  </si>
  <si>
    <t>Ceramics and Composites (Q1); Computational Mechanics (Q1); Mechanical Engineering (Q1); Metals and Alloys (Q1)</t>
  </si>
  <si>
    <t>Friction</t>
  </si>
  <si>
    <t>22237704, 22237690</t>
  </si>
  <si>
    <t>Mechanical Engineering (Q1); Surfaces, Coatings and Films (Q1)</t>
  </si>
  <si>
    <t>International Journal of Lightweight Materials and Manufacture</t>
  </si>
  <si>
    <t>25888404</t>
  </si>
  <si>
    <t>2018-2023</t>
  </si>
  <si>
    <t>Industrial and Manufacturing Engineering (Q1); Mechanics of Materials (Q1); Materials Science (miscellaneous) (Q2)</t>
  </si>
  <si>
    <t>Iranian Journal of Materials Science and Engineering</t>
  </si>
  <si>
    <t>17350808</t>
  </si>
  <si>
    <t>Engineering (miscellaneous) (Q3); Materials Science (miscellaneous) (Q4)</t>
  </si>
  <si>
    <t>Journal of Nanostructures</t>
  </si>
  <si>
    <t>22517871, 2251788X</t>
  </si>
  <si>
    <t>University of Kashan</t>
  </si>
  <si>
    <t>Electronic, Optical and Magnetic Materials (Q3); Mechanics of Materials (Q3); Polymers and Plastics (Q3); Surfaces, Coatings and Films (Q3); Biomaterials (Q4)</t>
  </si>
  <si>
    <t>Materiales de Construccion</t>
  </si>
  <si>
    <t>19883226, 04652746</t>
  </si>
  <si>
    <t>1967-1971, 1996-2022</t>
  </si>
  <si>
    <t>Building and Construction (Q2); Materials Science (miscellaneous) (Q2); Mechanics of Materials (Q2)</t>
  </si>
  <si>
    <t>Advanced Electromagnetics</t>
  </si>
  <si>
    <t>21190275</t>
  </si>
  <si>
    <t>Advance Electromagnetics</t>
  </si>
  <si>
    <t>Electrical and Electronic Engineering (Q3); Radiation (Q3); Electronic, Optical and Magnetic Materials (Q4)</t>
  </si>
  <si>
    <t>Engineering; Materials Science; Physics and Astronomy</t>
  </si>
  <si>
    <t>Beilstein Journal of Nanotechnology</t>
  </si>
  <si>
    <t>21904286</t>
  </si>
  <si>
    <t>Electrical and Electronic Engineering (Q2); Materials Science (miscellaneous) (Q2); Nanoscience and Nanotechnology (Q2); Physics and Astronomy (miscellaneous) (Q2)</t>
  </si>
  <si>
    <t>Frontiers in Heat and Mass Transfer</t>
  </si>
  <si>
    <t>Global Digital Central</t>
  </si>
  <si>
    <t>Engineering (miscellaneous) (Q3); Materials Science (miscellaneous) (Q3); Physics and Astronomy (miscellaneous) (Q3)</t>
  </si>
  <si>
    <t>Journal of Advanced Dielectrics</t>
  </si>
  <si>
    <t>2010135X, 20101368</t>
  </si>
  <si>
    <t>World Scientific Publishing Co. Pte Ltd</t>
  </si>
  <si>
    <t>Ceramics and Composites (Q2); Condensed Matter Physics (Q2); Electrical and Electronic Engineering (Q2); Electronic, Optical and Magnetic Materials (Q2)</t>
  </si>
  <si>
    <t>Materials Research</t>
  </si>
  <si>
    <t>15161439</t>
  </si>
  <si>
    <t>Universidade Federal de Sao Carlos</t>
  </si>
  <si>
    <t>Condensed Matter Physics (Q3); Materials Science (miscellaneous) (Q3); Mechanical Engineering (Q3); Mechanics of Materials (Q3)</t>
  </si>
  <si>
    <t>European Physical Journal C</t>
  </si>
  <si>
    <t>14346052, 14346044</t>
  </si>
  <si>
    <t>Springer New York</t>
  </si>
  <si>
    <t>Engineering (miscellaneous) (Q1); Physics and Astronomy (miscellaneous) (Q1)</t>
  </si>
  <si>
    <t>Engineering; Physics and Astronomy</t>
  </si>
  <si>
    <t>Journal of Applied Fluid Mechanics</t>
  </si>
  <si>
    <t>17353645, 17353572</t>
  </si>
  <si>
    <t>Isfahan University of Technology</t>
  </si>
  <si>
    <t>Condensed Matter Physics (Q3); Mechanical Engineering (Q3); Mechanics of Materials (Q3)</t>
  </si>
  <si>
    <t>Metrology and Measurement Systems</t>
  </si>
  <si>
    <t>08608229</t>
  </si>
  <si>
    <t>Polish Academy of Sciences, Committee on Metrology and Scientific Instrumentation</t>
  </si>
  <si>
    <t>Control and Systems Engineering (Q3); Instrumentation (Q4)</t>
  </si>
  <si>
    <t>Revista Cientifica General Jose Maria Cordova</t>
  </si>
  <si>
    <t>19006586, 25007645</t>
  </si>
  <si>
    <t>Escuela Militar de Cadetes</t>
  </si>
  <si>
    <t>2011-2013, 2015-2022</t>
  </si>
  <si>
    <t>Law (Q2); Political Science and International Relations (Q3); Safety Research (Q3); Safety, Risk, Reliability and Quality (Q3); Social Sciences (miscellaneous) (Q3); Sociology and Political Science (Q3); Public Administration (Q4)</t>
  </si>
  <si>
    <t>Engineering; Social Sciences</t>
  </si>
  <si>
    <t>Urbe</t>
  </si>
  <si>
    <t>21753369</t>
  </si>
  <si>
    <t>Editora Champagnat</t>
  </si>
  <si>
    <t>Architecture (Q2); Urban Studies (Q3); Geography, Planning and Development (Q4)</t>
  </si>
  <si>
    <t>ZARCH</t>
  </si>
  <si>
    <t>23870346, 23410531</t>
  </si>
  <si>
    <t>Prensas de la Universidad de Zaragoza</t>
  </si>
  <si>
    <t>Architecture (Q3); Urban Studies (Q4)</t>
  </si>
  <si>
    <t>Detritus</t>
  </si>
  <si>
    <t>26114127, 26114135</t>
  </si>
  <si>
    <t>Cisa Publisher - Eurowaste Srl</t>
  </si>
  <si>
    <t>Environmental Chemistry (Q3); Environmental Engineering (Q3); Waste Management and Disposal (Q3)</t>
  </si>
  <si>
    <t>Environmental Science</t>
  </si>
  <si>
    <t>Engenharia Sanitaria e Ambiental</t>
  </si>
  <si>
    <t>ABES - Associacao Brasileira de Engenharia Sanitaria e Ambiental</t>
  </si>
  <si>
    <t>Waste Management and Disposal (Q4)</t>
  </si>
  <si>
    <t>Environment and Natural Resources Journal</t>
  </si>
  <si>
    <t>16865456, 24082384</t>
  </si>
  <si>
    <t>Mahidol University</t>
  </si>
  <si>
    <t>Environmental Science (miscellaneous) (Q3)</t>
  </si>
  <si>
    <t>Pollution</t>
  </si>
  <si>
    <t>23834501, 2383451X</t>
  </si>
  <si>
    <t>Environmental Health Perspectives</t>
  </si>
  <si>
    <t>15529924, 00916765</t>
  </si>
  <si>
    <t>Public Health Services, US Dept of Health and Human Services</t>
  </si>
  <si>
    <t>Health, Toxicology and Mutagenesis (Q1); Public Health, Environmental and Occupational Health (Q1)</t>
  </si>
  <si>
    <t>Environmental Science; Medicine</t>
  </si>
  <si>
    <t>Ambiente e Sociedade</t>
  </si>
  <si>
    <t>1414753X</t>
  </si>
  <si>
    <t>Universidade Estadual de Campinas</t>
  </si>
  <si>
    <t>Environmental Science (miscellaneous) (Q3); Social Sciences (miscellaneous) (Q3)</t>
  </si>
  <si>
    <t>Environmental Science; Social Sciences</t>
  </si>
  <si>
    <t>Fronteiras</t>
  </si>
  <si>
    <t>22388869</t>
  </si>
  <si>
    <t>University Center Annapolis</t>
  </si>
  <si>
    <t>Environmental Science (miscellaneous) (Q4); Social Sciences (miscellaneous) (Q4)</t>
  </si>
  <si>
    <t>International Journal of Disaster Risk Science</t>
  </si>
  <si>
    <t>21926395, 20950055</t>
  </si>
  <si>
    <t>Springer Science + Business Media</t>
  </si>
  <si>
    <t>Geography, Planning and Development (Q1); Management, Monitoring, Policy and Law (Q1); Safety Research (Q1); Global and Planetary Change (Q2)</t>
  </si>
  <si>
    <t>Journal of Physiotherapy</t>
  </si>
  <si>
    <t>18369553, 18369561</t>
  </si>
  <si>
    <t>Australia</t>
  </si>
  <si>
    <t>Pacific Region</t>
  </si>
  <si>
    <t>Australian Physiotherapy Association</t>
  </si>
  <si>
    <t>Physical Therapy, Sports Therapy and Rehabilitation (Q1)</t>
  </si>
  <si>
    <t>Health Professions</t>
  </si>
  <si>
    <t>Deutsche Zeitschrift fur Sportmedizin</t>
  </si>
  <si>
    <t>Dynamic Media Sales Verlag</t>
  </si>
  <si>
    <t>Orthopedics and Sports Medicine (Q3); Physical Therapy, Sports Therapy and Rehabilitation (Q3); Sports Science (Q4)</t>
  </si>
  <si>
    <t>Health Professions; Medicine</t>
  </si>
  <si>
    <t>Indian Journal of Traditional Knowledge</t>
  </si>
  <si>
    <t>09751068, 09725938</t>
  </si>
  <si>
    <t>Complementary and Alternative Medicine (Q2); Complementary and Manual Therapy (Q2)</t>
  </si>
  <si>
    <t>Iranian Journal of Medical Physics</t>
  </si>
  <si>
    <t>17357241, 1735160X</t>
  </si>
  <si>
    <t>Mashhad University of Medical Sciences</t>
  </si>
  <si>
    <t>Radiological and Ultrasound Technology (Q3); Radiology, Nuclear Medicine and Imaging (Q3)</t>
  </si>
  <si>
    <t>Journal of Sport and Health Science</t>
  </si>
  <si>
    <t>22132961, 20952546</t>
  </si>
  <si>
    <t>Orthopedics and Sports Medicine (Q1); Physical Therapy, Sports Therapy and Rehabilitation (Q1)</t>
  </si>
  <si>
    <t>Journal of Ultrasonography</t>
  </si>
  <si>
    <t>2451070X, 20848404</t>
  </si>
  <si>
    <t>Polish Ultrasound Society</t>
  </si>
  <si>
    <t>Asia Pacific Scholar</t>
  </si>
  <si>
    <t>24249335, 24249270</t>
  </si>
  <si>
    <t>Centre for Medical Education (CenMed), National University of Singapore</t>
  </si>
  <si>
    <t>Reviews and References (medical) (Q3); Education (Q4); Health Professions (miscellaneous) (Q4); Medicine (miscellaneous) (Q4)</t>
  </si>
  <si>
    <t>Health Professions; Medicine; Social Sciences</t>
  </si>
  <si>
    <t>CoDAS</t>
  </si>
  <si>
    <t>23171782</t>
  </si>
  <si>
    <t>Brazilian Society of Speech-Language Pathology and Audiology</t>
  </si>
  <si>
    <t>Linguistics and Language (Q2); Otorhinolaryngology (Q3); Speech and Hearing (Q3)</t>
  </si>
  <si>
    <t>Current Medical Mycology</t>
  </si>
  <si>
    <t>24233420, 24233439</t>
  </si>
  <si>
    <t>Mazandaran University of Medical Sciences</t>
  </si>
  <si>
    <t>Infectious Diseases (Q3); Microbiology (Q4)</t>
  </si>
  <si>
    <t>Immunology and Microbiology; Medicine</t>
  </si>
  <si>
    <t>Eurosurveillance</t>
  </si>
  <si>
    <t>15607917, 1025496X</t>
  </si>
  <si>
    <t>Sweden</t>
  </si>
  <si>
    <t>European Centre for Disease Prevention and Control (ECDC)</t>
  </si>
  <si>
    <t>Epidemiology (Q1); Medicine (miscellaneous) (Q1); Public Health, Environmental and Occupational Health (Q1); Virology (Q1)</t>
  </si>
  <si>
    <t>Journal of Vector Borne Diseases</t>
  </si>
  <si>
    <t>09729062</t>
  </si>
  <si>
    <t>Infectious Diseases (Q4); Medicine (miscellaneous) (Q4); Parasitology (Q4)</t>
  </si>
  <si>
    <t>Problemy Osobo Opasnykh Infektsii</t>
  </si>
  <si>
    <t>2658719X, 03701069</t>
  </si>
  <si>
    <t>Russian Research Anti-Plague Institute</t>
  </si>
  <si>
    <t>Epidemiology (Q4); Immunology (Q4); Infectious Diseases (Q4); Microbiology (Q4); Microbiology (medical) (Q4)</t>
  </si>
  <si>
    <t>Reumatologia</t>
  </si>
  <si>
    <t>00346233, 20849834</t>
  </si>
  <si>
    <t>Termedia Publishing House Ltd.</t>
  </si>
  <si>
    <t>1960-1961, 1963-2022</t>
  </si>
  <si>
    <t>Immunology and Allergy (Q3); Rheumatology (Q3); Immunology (Q4)</t>
  </si>
  <si>
    <t>Revista da Sociedade Brasileira de Medicina Tropical</t>
  </si>
  <si>
    <t>00378682, 16789849</t>
  </si>
  <si>
    <t>Sociedade Brasileira de Medicina Tropical</t>
  </si>
  <si>
    <t>1972-1976, 1986-2022</t>
  </si>
  <si>
    <t>Infectious Diseases (Q3); Microbiology (medical) (Q3); Parasitology (Q3)</t>
  </si>
  <si>
    <t>Russian Journal of Infection and Immunity</t>
  </si>
  <si>
    <t>22207619, 23137398</t>
  </si>
  <si>
    <t>Saint Petersburg Pasteur Institute</t>
  </si>
  <si>
    <t>Immunology (Q4); Immunology and Allergy (Q4); Infectious Diseases (Q4)</t>
  </si>
  <si>
    <t>Sovremennaya Revmatologiya</t>
  </si>
  <si>
    <t>19967012, 2310158X</t>
  </si>
  <si>
    <t>Ima-Press Publishing House</t>
  </si>
  <si>
    <t>Immunology (Q4); Immunology and Allergy (Q4); Pharmacology (medical) (Q4); Rheumatology (Q4)</t>
  </si>
  <si>
    <t>Zhurnal Mikrobiologii Epidemiologii i Immunobiologii</t>
  </si>
  <si>
    <t>26867613, 03729311</t>
  </si>
  <si>
    <t>Central Research Institute for Epidemiology</t>
  </si>
  <si>
    <t>1945-1947, 1954-2016, 2020-2022</t>
  </si>
  <si>
    <t>Epidemiology (Q4); Immunology (Q4); Immunology and Microbiology (miscellaneous)  (Q4); Medicine (miscellaneous) (Q4); Microbiology (medical) (Q4); Public Health, Environmental and Occupational Health (Q4); Virology (Q4)</t>
  </si>
  <si>
    <t>Archives of Razi Institute</t>
  </si>
  <si>
    <t>20089872, 03653439</t>
  </si>
  <si>
    <t>Razi Vaccine and Serum Research Institute</t>
  </si>
  <si>
    <t>Veterinary (miscellaneous) (Q3); Immunology and Microbiology (miscellaneous)  (Q4); Toxicology (Q4)</t>
  </si>
  <si>
    <t>Immunology and Microbiology; Pharmacology, Toxicology and Pharmaceutics; Veterinary</t>
  </si>
  <si>
    <t>Ceramica</t>
  </si>
  <si>
    <t>16784553, 03666913</t>
  </si>
  <si>
    <t>Associacao Brasileira de Ceramica</t>
  </si>
  <si>
    <t>Ceramics and Composites (Q3)</t>
  </si>
  <si>
    <t>Materials Science</t>
  </si>
  <si>
    <t>Processing and Application of Ceramics</t>
  </si>
  <si>
    <t>18206131, 24061034</t>
  </si>
  <si>
    <t>University of Novi Sad</t>
  </si>
  <si>
    <t>Eurasian Journal of Physics and Functional Materials</t>
  </si>
  <si>
    <t>26168537, 25229869</t>
  </si>
  <si>
    <t>Kazakhstan</t>
  </si>
  <si>
    <t>Condensed Matter Physics (Q4); Materials Science (miscellaneous) (Q4); Nuclear and High Energy Physics (Q4); Physics and Astronomy (miscellaneous) (Q4); Radiation (Q4)</t>
  </si>
  <si>
    <t>Materials Science; Physics and Astronomy</t>
  </si>
  <si>
    <t>Photonic Sensors</t>
  </si>
  <si>
    <t>21907439, 16749251</t>
  </si>
  <si>
    <t>Springer China</t>
  </si>
  <si>
    <t>2011-2023</t>
  </si>
  <si>
    <t>Atomic and Molecular Physics, and Optics (Q2); Electronic, Optical and Magnetic Materials (Q2)</t>
  </si>
  <si>
    <t>Algebraic Geometry</t>
  </si>
  <si>
    <t>23131691, 22142584</t>
  </si>
  <si>
    <t>THE EMS PUBLISHING HOUSE</t>
  </si>
  <si>
    <t>Algebra and Number Theory (Q1); Geometry and Topology (Q1)</t>
  </si>
  <si>
    <t>Mathematics</t>
  </si>
  <si>
    <t>Arabian Journal of Mathematics</t>
  </si>
  <si>
    <t>21935351, 21935343</t>
  </si>
  <si>
    <t>Springer Heidelberg</t>
  </si>
  <si>
    <t>Mathematics (miscellaneous) (Q3)</t>
  </si>
  <si>
    <t>Boletim da Sociedade Paranaense de Matematica</t>
  </si>
  <si>
    <t>21751188, 00378712</t>
  </si>
  <si>
    <t>Sociedade Brasileira de Matematica</t>
  </si>
  <si>
    <t>Discrete Mathematics Letters</t>
  </si>
  <si>
    <t>26642557</t>
  </si>
  <si>
    <t>Pakistan</t>
  </si>
  <si>
    <t>Shahin Digital Publisher</t>
  </si>
  <si>
    <t>Discrete Mathematics and Combinatorics (Q2)</t>
  </si>
  <si>
    <t>Documenta Mathematica</t>
  </si>
  <si>
    <t>14310635</t>
  </si>
  <si>
    <t>Deutsche Mathematiker Vereinigung</t>
  </si>
  <si>
    <t>Mathematics (miscellaneous) (Q1)</t>
  </si>
  <si>
    <t>Electronic Journal of Differential Equations</t>
  </si>
  <si>
    <t>10726691, 15506150</t>
  </si>
  <si>
    <t>Texas State University - San Marcos</t>
  </si>
  <si>
    <t>Analysis (Q3)</t>
  </si>
  <si>
    <t>Electronic Journal of Qualitative Theory of Differential Equations</t>
  </si>
  <si>
    <t>14173875</t>
  </si>
  <si>
    <t>Hungary</t>
  </si>
  <si>
    <t>University of Szeged</t>
  </si>
  <si>
    <t>Applied Mathematics (Q3)</t>
  </si>
  <si>
    <t>International Journal of Group Theory</t>
  </si>
  <si>
    <t>22517669, 22517650</t>
  </si>
  <si>
    <t>University of Isfahan</t>
  </si>
  <si>
    <t>Algebra and Number Theory (Q4)</t>
  </si>
  <si>
    <t>Khayyam Journal of Mathematics</t>
  </si>
  <si>
    <t>24234788</t>
  </si>
  <si>
    <t>Tusi Mathematical Research Group (TMRG)</t>
  </si>
  <si>
    <t>Mathematics (miscellaneous) (Q4)</t>
  </si>
  <si>
    <t>Matematicki Vesnik</t>
  </si>
  <si>
    <t>Drustvo Matematicara Srbije</t>
  </si>
  <si>
    <t>Mathematical Modelling and Analysis</t>
  </si>
  <si>
    <t>13926292, 16483510</t>
  </si>
  <si>
    <t>Vilnius Gediminas Technical University</t>
  </si>
  <si>
    <t>Analysis (Q3); Modeling and Simulation (Q3)</t>
  </si>
  <si>
    <t>Mathematics In Engineering</t>
  </si>
  <si>
    <t>26403501</t>
  </si>
  <si>
    <t>American Institute of Mathematical Sciences</t>
  </si>
  <si>
    <t>2019-2023</t>
  </si>
  <si>
    <t>Analysis (Q2); Applied Mathematics (Q2); Mathematical Physics (Q2)</t>
  </si>
  <si>
    <t>Methods of Functional Analysis and Topology</t>
  </si>
  <si>
    <t>24157503, 10293531</t>
  </si>
  <si>
    <t>Institute of Mathematics NAS of Ukraine</t>
  </si>
  <si>
    <t>Analysis (Q4); Geometry and Topology (Q4); Mathematical Physics (Q4)</t>
  </si>
  <si>
    <t>Neutrosophic Sets and Systems</t>
  </si>
  <si>
    <t>23316055, 2331608X</t>
  </si>
  <si>
    <t>University of New Mexico</t>
  </si>
  <si>
    <t>Applied Mathematics (Q2); Logic (Q2)</t>
  </si>
  <si>
    <t>Opuscula Mathematica</t>
  </si>
  <si>
    <t>23006919, 12329274</t>
  </si>
  <si>
    <t>Akademia Gorniczo-Hutnicza im. S. Staszica w Krakowie.</t>
  </si>
  <si>
    <t>Mathematics (miscellaneous) (Q2)</t>
  </si>
  <si>
    <t>Teaching of Mathematics</t>
  </si>
  <si>
    <t>14514966, 24061077</t>
  </si>
  <si>
    <t>Education (Q4); Mathematics (miscellaneous) (Q4)</t>
  </si>
  <si>
    <t>Mathematics; Social Sciences</t>
  </si>
  <si>
    <t>Acta Clinica Croatica</t>
  </si>
  <si>
    <t>03539466, 13339451</t>
  </si>
  <si>
    <t>Klinicka Bolnica Sestre Milosrdnice</t>
  </si>
  <si>
    <t>Medicine (miscellaneous) (Q3)</t>
  </si>
  <si>
    <t>Medicine</t>
  </si>
  <si>
    <t>Acta Medica Iranica</t>
  </si>
  <si>
    <t>00446025, 17359694</t>
  </si>
  <si>
    <t>Teheran University of Medical Sciences</t>
  </si>
  <si>
    <t>1956-1960, 1974-1978, 1988, 2005-2022</t>
  </si>
  <si>
    <t>Medicine (miscellaneous) (Q4)</t>
  </si>
  <si>
    <t>Acta Medica Portuguesa</t>
  </si>
  <si>
    <t>0870399X, 16460758</t>
  </si>
  <si>
    <t>Portugal</t>
  </si>
  <si>
    <t>CELOM</t>
  </si>
  <si>
    <t>1979-1981, 1983-1986, 1988-2022</t>
  </si>
  <si>
    <t>Acta Pediatrica de Mexico</t>
  </si>
  <si>
    <t>01862391</t>
  </si>
  <si>
    <t>Sistema Nacional Para El Desarrollo Integral De La Familia</t>
  </si>
  <si>
    <t>Pediatrics, Perinatology and Child Health (Q4)</t>
  </si>
  <si>
    <t>Acta Reumatologica Portuguesa</t>
  </si>
  <si>
    <t>0303464X</t>
  </si>
  <si>
    <t>Sociedade Portuguesa de Reumatologia</t>
  </si>
  <si>
    <t>1973-1975, 1978-1979, 1983-1986, 1994-1996, 2006-2022</t>
  </si>
  <si>
    <t>Medicine (miscellaneous) (Q3); Rheumatology (Q4)</t>
  </si>
  <si>
    <t>Anaesthesiology Intensive Therapy</t>
  </si>
  <si>
    <t>16425758, 17312531</t>
  </si>
  <si>
    <t>Anesthesiology and Pain Medicine (Q2); Critical Care and Intensive Care Medicine (Q2); Medicine (miscellaneous) (Q3)</t>
  </si>
  <si>
    <t>Anais Brasileiros de Dermatologia</t>
  </si>
  <si>
    <t>03650596, 18064841</t>
  </si>
  <si>
    <t>1963-1977, 1979-1980, 1990-2022</t>
  </si>
  <si>
    <t>Dermatology (Q2)</t>
  </si>
  <si>
    <t>Anatolian journal of cardiology</t>
  </si>
  <si>
    <t>21492271, 21492263</t>
  </si>
  <si>
    <t>Kare Publishing</t>
  </si>
  <si>
    <t>Cardiology and Cardiovascular Medicine (Q3)</t>
  </si>
  <si>
    <t>Anatolian Journal of Family Medicine</t>
  </si>
  <si>
    <t>26305593, 26513455</t>
  </si>
  <si>
    <t>Family Practice (Q4); Public Health, Environmental and Occupational Health (Q4)</t>
  </si>
  <si>
    <t>Annals of Cardiac Anaesthesia</t>
  </si>
  <si>
    <t>09745181, 09719784</t>
  </si>
  <si>
    <t>Anesthesiology and Pain Medicine (Q2); Cardiology and Cardiovascular Medicine (Q3); Medicine (miscellaneous) (Q3)</t>
  </si>
  <si>
    <t>Annals of Geriatric Medicine and Research</t>
  </si>
  <si>
    <t>25084798, 25084909</t>
  </si>
  <si>
    <t>Korean Geriatrics Society</t>
  </si>
  <si>
    <t>Geriatrics and Gerontology (Q2)</t>
  </si>
  <si>
    <t>Annals of Indian Academy of Neurology</t>
  </si>
  <si>
    <t>09722327</t>
  </si>
  <si>
    <t>Neurology (clinical) (Q3)</t>
  </si>
  <si>
    <t>Annals of Pediatric Cardiology</t>
  </si>
  <si>
    <t>09742069, 09745149</t>
  </si>
  <si>
    <t>Cardiology and Cardiovascular Medicine (Q3); Pediatrics, Perinatology and Child Health (Q3)</t>
  </si>
  <si>
    <t>Annals of Pediatric Surgery</t>
  </si>
  <si>
    <t>16874137, 20905394</t>
  </si>
  <si>
    <t>Lippincott Williams and Wilkins Ltd.</t>
  </si>
  <si>
    <t>Pediatrics, Perinatology and Child Health (Q4); Surgery (Q4)</t>
  </si>
  <si>
    <t>Annals of Saudi Medicine</t>
  </si>
  <si>
    <t>02564947</t>
  </si>
  <si>
    <t>Saudi Arabia</t>
  </si>
  <si>
    <t>King Faisal Specialist Hospital and Research Centre</t>
  </si>
  <si>
    <t>1988-2022</t>
  </si>
  <si>
    <t>Archives of endocrinology and metabolism</t>
  </si>
  <si>
    <t>23593997, 23594292</t>
  </si>
  <si>
    <t>Segmento Farma Editores</t>
  </si>
  <si>
    <t>Endocrinology, Diabetes and Metabolism (Q3)</t>
  </si>
  <si>
    <t>Archivos de Cardiologia de Mexico</t>
  </si>
  <si>
    <t>14059940</t>
  </si>
  <si>
    <t>Instituto Nacional de Cardiologia Ignazio Chavez</t>
  </si>
  <si>
    <t>Cardiology and Cardiovascular Medicine (Q4)</t>
  </si>
  <si>
    <t>Archiwum Medycyny Sadowej i Kryminologii</t>
  </si>
  <si>
    <t>16891716, 03248267</t>
  </si>
  <si>
    <t>Termedia Wydawnictwo Medyczne</t>
  </si>
  <si>
    <t>1974-1983, 2002-2020</t>
  </si>
  <si>
    <t>Arquivos Brasileiros de Cardiologia</t>
  </si>
  <si>
    <t>0066782X</t>
  </si>
  <si>
    <t>1950-2022</t>
  </si>
  <si>
    <t>Arquivos de Gastroenterologia</t>
  </si>
  <si>
    <t>16784219, 00042803</t>
  </si>
  <si>
    <t>IBEPEGE - Inst. Bras. Estudos Pesquisas Gastroent.</t>
  </si>
  <si>
    <t>Gastroenterology (Q3)</t>
  </si>
  <si>
    <t>Asian Journal of Transfusion Science</t>
  </si>
  <si>
    <t>09736247, 19983565</t>
  </si>
  <si>
    <t>2010-2012, 2015-2022</t>
  </si>
  <si>
    <t>Hematology (Q4); Immunology and Allergy (Q4)</t>
  </si>
  <si>
    <t>Asian Journal of Urology</t>
  </si>
  <si>
    <t>22143882, 22143890</t>
  </si>
  <si>
    <t>Elsevier (Singapore) Pte Ltd</t>
  </si>
  <si>
    <t>Urology (Q2)</t>
  </si>
  <si>
    <t>Asian Spine Journal</t>
  </si>
  <si>
    <t>19767846, 19761902</t>
  </si>
  <si>
    <t>Korean Society of Spine Surgery</t>
  </si>
  <si>
    <t>Orthopedics and Sports Medicine (Q1); Surgery (Q1)</t>
  </si>
  <si>
    <t>Australian Prescriber</t>
  </si>
  <si>
    <t>03128008</t>
  </si>
  <si>
    <t>National Prescribing Service</t>
  </si>
  <si>
    <t>Pharmacology (medical) (Q2)</t>
  </si>
  <si>
    <t>Austrian Journal of Clinical Endocrinology and Metabolism</t>
  </si>
  <si>
    <t>19987773, 19987781</t>
  </si>
  <si>
    <t>Austria</t>
  </si>
  <si>
    <t>Krause und Pachernegg GmbH</t>
  </si>
  <si>
    <t>Endocrinology, Diabetes and Metabolism (Q4)</t>
  </si>
  <si>
    <t>Autopsy and Case Reports</t>
  </si>
  <si>
    <t>22361960</t>
  </si>
  <si>
    <t>Hospital Universitario da Universidade de Sao Paulo</t>
  </si>
  <si>
    <t>Internal Medicine (Q3); Pathology and Forensic Medicine (Q4)</t>
  </si>
  <si>
    <t>Bali Medical Journal</t>
  </si>
  <si>
    <t>20891180, 23022914</t>
  </si>
  <si>
    <t>Sanglah General Hospital</t>
  </si>
  <si>
    <t>Balkan Medical Journal</t>
  </si>
  <si>
    <t>21463123, 21463131</t>
  </si>
  <si>
    <t>Galenos Yayinevi</t>
  </si>
  <si>
    <t>Bangladesh Journal of Medical Science</t>
  </si>
  <si>
    <t>20760299, 22234721</t>
  </si>
  <si>
    <t>Bangladesh</t>
  </si>
  <si>
    <t>Ibn Sina Trust</t>
  </si>
  <si>
    <t>Biomedical Photonics</t>
  </si>
  <si>
    <t>24139432</t>
  </si>
  <si>
    <t>Dermatology (Q3); Surgery (Q3)</t>
  </si>
  <si>
    <t>BJPsych Bulletin</t>
  </si>
  <si>
    <t>20564708, 20564694</t>
  </si>
  <si>
    <t>Royal College of Psychiatrists</t>
  </si>
  <si>
    <t>Psychiatry and Mental Health (Q2)</t>
  </si>
  <si>
    <t>BJPsych International</t>
  </si>
  <si>
    <t>20564740, 20586264</t>
  </si>
  <si>
    <t>Cambridge University Press</t>
  </si>
  <si>
    <t>Psychiatry and Mental Health (Q3)</t>
  </si>
  <si>
    <t>Brazilian Journal of Cardiovascular Surgery</t>
  </si>
  <si>
    <t>01027638, 16789741</t>
  </si>
  <si>
    <t>Sociedade Brasileira de Cirurgia Cardiovascular</t>
  </si>
  <si>
    <t>Cardiology and Cardiovascular Medicine (Q3); Medicine (miscellaneous) (Q3); Surgery (Q3)</t>
  </si>
  <si>
    <t>Breathe</t>
  </si>
  <si>
    <t>18106838, 20734735</t>
  </si>
  <si>
    <t>European Respiratory Society</t>
  </si>
  <si>
    <t>Pulmonary and Respiratory Medicine (Q3)</t>
  </si>
  <si>
    <t>Cadernos de Saude Publica</t>
  </si>
  <si>
    <t>0102311X, 16784464</t>
  </si>
  <si>
    <t>Fundacao Oswaldo Cruz</t>
  </si>
  <si>
    <t>Medicine (miscellaneous) (Q2); Public Health, Environmental and Occupational Health (Q2)</t>
  </si>
  <si>
    <t>Ciencia e Saude Coletiva</t>
  </si>
  <si>
    <t>14138123</t>
  </si>
  <si>
    <t>Associacao Brasileira de Pos - Graduacao em Saude Coletiva</t>
  </si>
  <si>
    <t>Health Policy (Q2); Medicine (miscellaneous) (Q2); Public Health, Environmental and Occupational Health (Q2)</t>
  </si>
  <si>
    <t>Clinical Diabetology</t>
  </si>
  <si>
    <t>24508187, 24507458</t>
  </si>
  <si>
    <t>Via Medica</t>
  </si>
  <si>
    <t>Endocrinology, Diabetes and Metabolism (Q4); Internal Medicine (Q4)</t>
  </si>
  <si>
    <t>Croatian Medical Journal</t>
  </si>
  <si>
    <t>13328166, 03539504</t>
  </si>
  <si>
    <t>Medicinska Naklada d.o.o</t>
  </si>
  <si>
    <t>1992-2022</t>
  </si>
  <si>
    <t>Egyptian Journal of Medical Human Genetics</t>
  </si>
  <si>
    <t>20902441, 11108630</t>
  </si>
  <si>
    <t>Ain Shams University</t>
  </si>
  <si>
    <t>Genetics (clinical) (Q4)</t>
  </si>
  <si>
    <t>Egyptian Journal of Radiology and Nuclear Medicine</t>
  </si>
  <si>
    <t>0378603X, 20904762</t>
  </si>
  <si>
    <t>The Egyptian Society of Radiology and Nuclear Medicine</t>
  </si>
  <si>
    <t>Radiology, Nuclear Medicine and Imaging (Q3)</t>
  </si>
  <si>
    <t>Emerging Infectious Diseases</t>
  </si>
  <si>
    <t>10806040, 10806059</t>
  </si>
  <si>
    <t>Centers for Disease Control and Prevention (CDC)</t>
  </si>
  <si>
    <t>Epidemiology (Q1); Infectious Diseases (Q1); Microbiology (medical) (Q1)</t>
  </si>
  <si>
    <t>Epidemiologiya i Vaktsinoprofilaktika</t>
  </si>
  <si>
    <t>20733046, 26190494</t>
  </si>
  <si>
    <t>Numikom LLC</t>
  </si>
  <si>
    <t>Epidemiology (Q4); Infectious Diseases (Q4); Public Health, Environmental and Occupational Health (Q4)</t>
  </si>
  <si>
    <t>Ethiopian journal of health sciences</t>
  </si>
  <si>
    <t>10291857</t>
  </si>
  <si>
    <t>Ethiopia</t>
  </si>
  <si>
    <t>Research and publications office, Jimma University</t>
  </si>
  <si>
    <t>Family Medicine and Community Health</t>
  </si>
  <si>
    <t>20098774, 23056983</t>
  </si>
  <si>
    <t>Ireland</t>
  </si>
  <si>
    <t>Compuscript Ltd.</t>
  </si>
  <si>
    <t>Family Practice (Q1); Public Health, Environmental and Occupational Health (Q1)</t>
  </si>
  <si>
    <t>Folia Medica</t>
  </si>
  <si>
    <t>02048043, 13142143</t>
  </si>
  <si>
    <t>University of Medicine</t>
  </si>
  <si>
    <t>1961, 1964-2022</t>
  </si>
  <si>
    <t>1682606X</t>
  </si>
  <si>
    <t>1999-2003, 2011-2022</t>
  </si>
  <si>
    <t>Surgery (Q4)</t>
  </si>
  <si>
    <t>GE Portuguese Journal of Gastroenterology</t>
  </si>
  <si>
    <t>23414545</t>
  </si>
  <si>
    <t>S. Karger AG</t>
  </si>
  <si>
    <t>Genij Ortopedii</t>
  </si>
  <si>
    <t>10284427, 2542131X</t>
  </si>
  <si>
    <t>Russian Ilizarov Scientific Center for Restorative Traumatology and Orthopaedics</t>
  </si>
  <si>
    <t>Orthopedics and Sports Medicine (Q4); Surgery (Q4)</t>
  </si>
  <si>
    <t>Ghana Medical Journal</t>
  </si>
  <si>
    <t>08550328</t>
  </si>
  <si>
    <t>Ghana</t>
  </si>
  <si>
    <t>Ghana Medical Association</t>
  </si>
  <si>
    <t>1962-1963, 1971, 1973-1980, 2011-2022</t>
  </si>
  <si>
    <t>Gynecology</t>
  </si>
  <si>
    <t>20795831, 20795696</t>
  </si>
  <si>
    <t>Obstetrics and Gynecology (Q4)</t>
  </si>
  <si>
    <t>Gynecology and Minimally Invasive Therapy</t>
  </si>
  <si>
    <t>22133089, 22133070</t>
  </si>
  <si>
    <t>Obstetrics and Gynecology (Q3)</t>
  </si>
  <si>
    <t>Haseki Tip Bulteni</t>
  </si>
  <si>
    <t>21472688, 13020072</t>
  </si>
  <si>
    <t>Galenos Publishing House</t>
  </si>
  <si>
    <t>Health Risk Analysis</t>
  </si>
  <si>
    <t>23081163, 25422308</t>
  </si>
  <si>
    <t>Federal Scientific Center for Medical and Preventive Health Risk Management Technologies</t>
  </si>
  <si>
    <t>Health Informatics (Q4); Health Policy (Q4); Public Health, Environmental and Occupational Health (Q4)</t>
  </si>
  <si>
    <t>Health Technology Assessment</t>
  </si>
  <si>
    <t>20464924, 13665278</t>
  </si>
  <si>
    <t>National Co-ordinating Centre for HTA</t>
  </si>
  <si>
    <t>Health Policy (Q1); Medicine (miscellaneous) (Q1)</t>
  </si>
  <si>
    <t>Hellenic Journal of Cardiology</t>
  </si>
  <si>
    <t>22415955, 11099666</t>
  </si>
  <si>
    <t>Hellenic Cardiological Society</t>
  </si>
  <si>
    <t>1993, 2005-2022</t>
  </si>
  <si>
    <t>Cardiology and Cardiovascular Medicine (Q2)</t>
  </si>
  <si>
    <t>HIV and AIDS Review</t>
  </si>
  <si>
    <t>17301270</t>
  </si>
  <si>
    <t>Epidemiology (Q4); Infectious Diseases (Q4)</t>
  </si>
  <si>
    <t>Hong Kong Medical Journal</t>
  </si>
  <si>
    <t>10242708</t>
  </si>
  <si>
    <t>Hong Kong Academy of Medicine Press</t>
  </si>
  <si>
    <t>Indian Dermatology Online Journal</t>
  </si>
  <si>
    <t>22295178, 22495673</t>
  </si>
  <si>
    <t>2021-2022</t>
  </si>
  <si>
    <t>Dermatology (Q3); Infectious Diseases (Q3); Immunology and Allergy (Q4); Microbiology (medical) (Q4)</t>
  </si>
  <si>
    <t>Indian Heart Journal</t>
  </si>
  <si>
    <t>00194832</t>
  </si>
  <si>
    <t>Cardiology Society of India</t>
  </si>
  <si>
    <t>Indian Journal of Anaesthesia</t>
  </si>
  <si>
    <t>09762817, 00195049</t>
  </si>
  <si>
    <t>Anesthesiology and Pain Medicine (Q1)</t>
  </si>
  <si>
    <t>Indian Journal of Dermatology</t>
  </si>
  <si>
    <t>19983611, 00195154</t>
  </si>
  <si>
    <t>1962-1990, 2006-2022</t>
  </si>
  <si>
    <t>Dermatology (Q3)</t>
  </si>
  <si>
    <t>Indian Journal of Nephrology</t>
  </si>
  <si>
    <t>09714065, 19983662</t>
  </si>
  <si>
    <t>Nephrology (Q3)</t>
  </si>
  <si>
    <t>Indian Journal of Ophthalmology</t>
  </si>
  <si>
    <t>19983689, 03014738</t>
  </si>
  <si>
    <t>1946-1947, 1971-2022</t>
  </si>
  <si>
    <t>Ophthalmology (Q2)</t>
  </si>
  <si>
    <t>Indian Journal of Palliative Care</t>
  </si>
  <si>
    <t>19983735, 09731075</t>
  </si>
  <si>
    <t>Health Policy (Q3); Public Health, Environmental and Occupational Health (Q3)</t>
  </si>
  <si>
    <t>Indian Journal of Plastic Surgery</t>
  </si>
  <si>
    <t>1998376X, 09700358</t>
  </si>
  <si>
    <t>Thieme Medical Publishers Inc.</t>
  </si>
  <si>
    <t>2001, 2005-2022</t>
  </si>
  <si>
    <t>Surgery (Q3)</t>
  </si>
  <si>
    <t>Indian Journal of Psychiatry</t>
  </si>
  <si>
    <t>00195545, 19983794</t>
  </si>
  <si>
    <t>1970, 1973-1984, 2009-2022</t>
  </si>
  <si>
    <t>Indian Journal of Radiology and Imaging</t>
  </si>
  <si>
    <t>19983808, 09713026</t>
  </si>
  <si>
    <t>Thieme Medical Publishers</t>
  </si>
  <si>
    <t>1984-2022</t>
  </si>
  <si>
    <t>Radiology, Nuclear Medicine and Imaging (Q4)</t>
  </si>
  <si>
    <t>Indian Journal of Rheumatology</t>
  </si>
  <si>
    <t>09733698</t>
  </si>
  <si>
    <t>Rheumatology (Q4)</t>
  </si>
  <si>
    <t>Indian Journal of Transplantation</t>
  </si>
  <si>
    <t>22120017, 22120025</t>
  </si>
  <si>
    <t>2016, 2020-2022</t>
  </si>
  <si>
    <t>Transplantation (Q4)</t>
  </si>
  <si>
    <t>Indian Journal of Urology</t>
  </si>
  <si>
    <t>09701591</t>
  </si>
  <si>
    <t>1984-1999, 2002-2003, 2006-2022</t>
  </si>
  <si>
    <t>Urology (Q3)</t>
  </si>
  <si>
    <t>International Archives of Otorhinolaryngology</t>
  </si>
  <si>
    <t>18099777, 18094864</t>
  </si>
  <si>
    <t>Otorhinolaryngology (Q3)</t>
  </si>
  <si>
    <t>International Journal of Gastrointestinal Intervention</t>
  </si>
  <si>
    <t>26360012, 26360004</t>
  </si>
  <si>
    <t>Society of Gastrointestinal Intervention</t>
  </si>
  <si>
    <t>2017, 2019-2022</t>
  </si>
  <si>
    <t>Gastroenterology (Q4); Hepatology (Q4); Oncology (Q4); Radiology, Nuclear Medicine and Imaging (Q4)</t>
  </si>
  <si>
    <t>International maritime health</t>
  </si>
  <si>
    <t>16419251, 20813252</t>
  </si>
  <si>
    <t>Institute of Maritime and Tropical Medicine</t>
  </si>
  <si>
    <t>Infectious Diseases (Q3); Medicine (miscellaneous) (Q3); Public Health, Environmental and Occupational Health (Q3)</t>
  </si>
  <si>
    <t>Intestinal Research</t>
  </si>
  <si>
    <t>15989100, 22881956</t>
  </si>
  <si>
    <t>Korean Association for the Study of Intestinal Diseases</t>
  </si>
  <si>
    <t>Gastroenterology (Q1)</t>
  </si>
  <si>
    <t>Investigative and Clinical Urology</t>
  </si>
  <si>
    <t>2466054X, 24660493</t>
  </si>
  <si>
    <t>Korean Urological Association</t>
  </si>
  <si>
    <t>Iran Occupational Health</t>
  </si>
  <si>
    <t>17355133, 22287493</t>
  </si>
  <si>
    <t>Iran University of Medical Sciences</t>
  </si>
  <si>
    <t>Public Health, Environmental and Occupational Health (Q4)</t>
  </si>
  <si>
    <t>Iranian Journal of Otorhinolaryngology</t>
  </si>
  <si>
    <t>22517251, 2251726X</t>
  </si>
  <si>
    <t>JAMS Journal of Acupuncture and Meridian Studies</t>
  </si>
  <si>
    <t>20938152, 20052901</t>
  </si>
  <si>
    <t>Medical Association of Pharmacopuncture Institute</t>
  </si>
  <si>
    <t>Anesthesiology and Pain Medicine (Q3); Complementary and Alternative Medicine (Q3); Medicine (miscellaneous) (Q4)</t>
  </si>
  <si>
    <t>Jornal Brasileiro de Pneumologia</t>
  </si>
  <si>
    <t>18063713, 18063756</t>
  </si>
  <si>
    <t>Jornal Brasileiro de Psiquiatria</t>
  </si>
  <si>
    <t>19820208, 00472085</t>
  </si>
  <si>
    <t>Editora Cientifica Nacional Ltda</t>
  </si>
  <si>
    <t>1964-1977, 1982-2022</t>
  </si>
  <si>
    <t>Psychiatry and Mental Health (Q4)</t>
  </si>
  <si>
    <t>Jornal Vascular Brasileiro</t>
  </si>
  <si>
    <t>16775449, 16777301</t>
  </si>
  <si>
    <t>Sociedade Brasileira de Angiologia e Cirurgia Vascular</t>
  </si>
  <si>
    <t>Journal fur Gynakologische Endokrinologie</t>
  </si>
  <si>
    <t>19961553, 19976690</t>
  </si>
  <si>
    <t>Endocrinology, Diabetes and Metabolism (Q4); Obstetrics and Gynecology (Q4); Reproductive Medicine (Q4)</t>
  </si>
  <si>
    <t>Journal fur Urologie und Urogynakologie</t>
  </si>
  <si>
    <t>10236090, 16809424</t>
  </si>
  <si>
    <t>Obstetrics and Gynecology (Q4); Urology (Q4)</t>
  </si>
  <si>
    <t>Journal of Babol University of Medical Sciences</t>
  </si>
  <si>
    <t>Babol University of Medical Sciences</t>
  </si>
  <si>
    <t>Journal of Cellular and Molecular Anesthesia</t>
  </si>
  <si>
    <t>24765120, 25382462</t>
  </si>
  <si>
    <t>Shahid Beheshti University of Medical Sciences</t>
  </si>
  <si>
    <t>Anesthesiology and Pain Medicine (Q3); Pharmacology (medical) (Q3)</t>
  </si>
  <si>
    <t>Journal of Coloproctology</t>
  </si>
  <si>
    <t>22379363</t>
  </si>
  <si>
    <t>Georg Thieme Verlag</t>
  </si>
  <si>
    <t>Gastroenterology (Q4)</t>
  </si>
  <si>
    <t>Journal of Current Ophthalmology</t>
  </si>
  <si>
    <t>24522325</t>
  </si>
  <si>
    <t>Iranian Society of Opthalmology</t>
  </si>
  <si>
    <t>Ophthalmology (Q3)</t>
  </si>
  <si>
    <t>Journal of Cytology</t>
  </si>
  <si>
    <t>09709371, 09745165</t>
  </si>
  <si>
    <t>1985-1988, 2007-2022</t>
  </si>
  <si>
    <t>Histology (Q3); Pathology and Forensic Medicine (Q3)</t>
  </si>
  <si>
    <t>Journal of Health Science and Medical Research</t>
  </si>
  <si>
    <t>25869981, 26300559</t>
  </si>
  <si>
    <t>Prince of Songkla University</t>
  </si>
  <si>
    <t>Journal of Human Reproductive Sciences</t>
  </si>
  <si>
    <t>19984766, 09741208</t>
  </si>
  <si>
    <t>Reproductive Medicine (Q3)</t>
  </si>
  <si>
    <t>Journal of International Advanced Otology</t>
  </si>
  <si>
    <t>13087649</t>
  </si>
  <si>
    <t>Mediterranean Society of Otology and Audiology</t>
  </si>
  <si>
    <t>Medicine (miscellaneous) (Q3); Otorhinolaryngology (Q3)</t>
  </si>
  <si>
    <t>Journal of Krishna Institute of Medical Sciences University</t>
  </si>
  <si>
    <t>22314261</t>
  </si>
  <si>
    <t>Krishna Institute of Medical Sciences University</t>
  </si>
  <si>
    <t>Journal of Medical Ultrasound</t>
  </si>
  <si>
    <t>09296441, 22121552</t>
  </si>
  <si>
    <t>Journal of Nepal Paediatric Society</t>
  </si>
  <si>
    <t>19907974, 19907982</t>
  </si>
  <si>
    <t>Nepal</t>
  </si>
  <si>
    <t>Nepal Paediatric Society (NEPAS)</t>
  </si>
  <si>
    <t>Journal of Obesity &amp; Metabolic Syndrome</t>
  </si>
  <si>
    <t>25086235, 25087576</t>
  </si>
  <si>
    <t>Korean Society for the Study of Obesity</t>
  </si>
  <si>
    <t>Endocrinology, Diabetes and Metabolism (Q1)</t>
  </si>
  <si>
    <t>Journal of Ophthalmic and Vision Research</t>
  </si>
  <si>
    <t>2008322X, 20082010</t>
  </si>
  <si>
    <t>Knowledge E</t>
  </si>
  <si>
    <t>Journal of Pediatric and Neonatal Individualized Medicine</t>
  </si>
  <si>
    <t>22810692</t>
  </si>
  <si>
    <t>Hygeia Press di Corridori Marinella</t>
  </si>
  <si>
    <t>Journal of Postgraduate Medicine</t>
  </si>
  <si>
    <t>09722823, 00223859</t>
  </si>
  <si>
    <t>Journal of Primary Health Care</t>
  </si>
  <si>
    <t>11726164, 11726156</t>
  </si>
  <si>
    <t>CSIRO</t>
  </si>
  <si>
    <t>Family Practice (Q3); Medicine (miscellaneous) (Q3); Public Health, Environmental and Occupational Health (Q3)</t>
  </si>
  <si>
    <t>Journal of the Nepal Medical Association</t>
  </si>
  <si>
    <t>1815672X, 00282715</t>
  </si>
  <si>
    <t>Nepal Medical Association</t>
  </si>
  <si>
    <t>1975, 1988, 1993-1994, 1996, 2005-2022</t>
  </si>
  <si>
    <t>Journal of the Turkish German Gynecology Association</t>
  </si>
  <si>
    <t>13090399, 13090380</t>
  </si>
  <si>
    <t>Journal of Traditional and Complementary Medicine</t>
  </si>
  <si>
    <t>22254110</t>
  </si>
  <si>
    <t>Complementary and Alternative Medicine (Q1)</t>
  </si>
  <si>
    <t>Jurnal Infektologii</t>
  </si>
  <si>
    <t>24999865, 20726732</t>
  </si>
  <si>
    <t>Interregional public organization Association of infectious disease specialists of Saint-Petersburg and Leningrad region (IPO AIDSSPbR)</t>
  </si>
  <si>
    <t>2015-2021</t>
  </si>
  <si>
    <t>Infectious Diseases (Q4)</t>
  </si>
  <si>
    <t>Kardiochirurgia i Torakochirurgia Polska</t>
  </si>
  <si>
    <t>Surgery (Q3); Cardiology and Cardiovascular Medicine (Q4)</t>
  </si>
  <si>
    <t>Kidney Research and Clinical Practice</t>
  </si>
  <si>
    <t>22119132, 22119140</t>
  </si>
  <si>
    <t>The Korean Society of Nephrology</t>
  </si>
  <si>
    <t>Urology (Q1); Nephrology (Q2)</t>
  </si>
  <si>
    <t>Knee Surgery &amp; Related Research</t>
  </si>
  <si>
    <t>22340726, 22342451</t>
  </si>
  <si>
    <t>Korean Journal of Family Medicine</t>
  </si>
  <si>
    <t>20926715, 20056443</t>
  </si>
  <si>
    <t>Korean Academy of Family Medicine</t>
  </si>
  <si>
    <t>Family Practice (Q2)</t>
  </si>
  <si>
    <t>Korean Journal of Pain</t>
  </si>
  <si>
    <t>20930569, 20059159</t>
  </si>
  <si>
    <t>The Korean Pain Society</t>
  </si>
  <si>
    <t>Anesthesiology and Pain Medicine (Q2)</t>
  </si>
  <si>
    <t>Korean Journal of Thoracic and Cardiovascular Surgery</t>
  </si>
  <si>
    <t>2233601X, 20936516</t>
  </si>
  <si>
    <t>Korean Society for Thoracic and Cardiovascular Surgery</t>
  </si>
  <si>
    <t>2011-2020</t>
  </si>
  <si>
    <t>Surgery (Q3); Cardiology and Cardiovascular Medicine (Q4); Pulmonary and Respiratory Medicine (Q4)</t>
  </si>
  <si>
    <t>Laeknabladid</t>
  </si>
  <si>
    <t>16704959, 00237213</t>
  </si>
  <si>
    <t>Iceland</t>
  </si>
  <si>
    <t>Icelandic Medical Association</t>
  </si>
  <si>
    <t>1945-1946, 1948, 1955-1964, 1973-1974, 1983, 2005-2022</t>
  </si>
  <si>
    <t>Lung India</t>
  </si>
  <si>
    <t>0974598X, 09702113</t>
  </si>
  <si>
    <t>Malawi Medical Journal</t>
  </si>
  <si>
    <t>19957270, 19957262</t>
  </si>
  <si>
    <t>Malawi</t>
  </si>
  <si>
    <t>1991-1993, 2008-2022</t>
  </si>
  <si>
    <t>Medeniyet medical journal</t>
  </si>
  <si>
    <t>21492042, 21494606</t>
  </si>
  <si>
    <t>Medical Journal of the Islamic Republic of Iran</t>
  </si>
  <si>
    <t>22516840, 10161430</t>
  </si>
  <si>
    <t>1989-1990, 1992, 1996-1998, 2005, 2010, 2012-2022</t>
  </si>
  <si>
    <t>Medical Principles and Practice</t>
  </si>
  <si>
    <t>10117571, 14230151</t>
  </si>
  <si>
    <t>1989-1990, 1992, 1994, 1996-2022</t>
  </si>
  <si>
    <t>Medicine (miscellaneous) (Q2)</t>
  </si>
  <si>
    <t>Medicina</t>
  </si>
  <si>
    <t>16699106, 00257680</t>
  </si>
  <si>
    <t>Argentina</t>
  </si>
  <si>
    <t>Instituto de Investigaciones Medicas</t>
  </si>
  <si>
    <t>1945-2022</t>
  </si>
  <si>
    <t>00766046, 21767262</t>
  </si>
  <si>
    <t>Faculdade de Medicina da Universidade de Sao Paulo</t>
  </si>
  <si>
    <t>Mediterranean Journal of Rheumatology</t>
  </si>
  <si>
    <t>2529198X, 24593516</t>
  </si>
  <si>
    <t>Greek Rheumatology Society and Professional Association of Rheumatologists</t>
  </si>
  <si>
    <t>Rheumatology (Q3)</t>
  </si>
  <si>
    <t>Meditsinskiy Sovet</t>
  </si>
  <si>
    <t>2079701X, 26585790</t>
  </si>
  <si>
    <t>Remedium Group Ltd</t>
  </si>
  <si>
    <t>Memorias do Instituto Oswaldo Cruz</t>
  </si>
  <si>
    <t>16788060, 00740276</t>
  </si>
  <si>
    <t>1945, 1948, 1950-1971, 1974-1976, 1980-2022</t>
  </si>
  <si>
    <t>Medicine (miscellaneous) (Q2); Microbiology (medical) (Q3)</t>
  </si>
  <si>
    <t>Messenger of Anesthesiology and Resuscitation</t>
  </si>
  <si>
    <t>20785658, 25418653</t>
  </si>
  <si>
    <t>New Terra Publishing House</t>
  </si>
  <si>
    <t>Anesthesiology and Pain Medicine (Q4); Critical Care and Intensive Care Medicine (Q4); Emergency Medicine (Q4)</t>
  </si>
  <si>
    <t>Middle East Current Psychiatry</t>
  </si>
  <si>
    <t>20905408, 20905416</t>
  </si>
  <si>
    <t>Middle East Fertility Society Journal</t>
  </si>
  <si>
    <t>11105690</t>
  </si>
  <si>
    <t>Middle East Fertility Society</t>
  </si>
  <si>
    <t>Obstetrics and Gynecology (Q3); Reproductive Medicine (Q3)</t>
  </si>
  <si>
    <t>Molecular Vision</t>
  </si>
  <si>
    <t>10900535</t>
  </si>
  <si>
    <t>Monaldi Archives for Chest Disease</t>
  </si>
  <si>
    <t>11220643, 25325264</t>
  </si>
  <si>
    <t>PagePress Publications</t>
  </si>
  <si>
    <t>Cardiology and Cardiovascular Medicine (Q3); Pulmonary and Respiratory Medicine (Q3)</t>
  </si>
  <si>
    <t>Nefrologia</t>
  </si>
  <si>
    <t>20132514</t>
  </si>
  <si>
    <t>Elsevier Espana S.L.U</t>
  </si>
  <si>
    <t>19892284, 02116995</t>
  </si>
  <si>
    <t>Elsevier Espana</t>
  </si>
  <si>
    <t>1981-2022</t>
  </si>
  <si>
    <t>Medicine (miscellaneous) (Q4); Nephrology (Q4)</t>
  </si>
  <si>
    <t>Neurologia</t>
  </si>
  <si>
    <t>02134853, 15781968</t>
  </si>
  <si>
    <t>1973-1974, 1986-2022</t>
  </si>
  <si>
    <t>Medicine (miscellaneous) (Q3); Neurology (clinical) (Q3)</t>
  </si>
  <si>
    <t>Obshchaya Reanimatologiya</t>
  </si>
  <si>
    <t>24117110, 18139779</t>
  </si>
  <si>
    <t>V. A. Negovsky Research Institute of General Reanimatology</t>
  </si>
  <si>
    <t>Critical Care and Intensive Care Medicine (Q4)</t>
  </si>
  <si>
    <t>Obstetrics and Gynecology Science</t>
  </si>
  <si>
    <t>22878580, 22878572</t>
  </si>
  <si>
    <t>Korean Society of Obstetrics and Gynecology</t>
  </si>
  <si>
    <t>Obstetrics and Gynecology (Q2)</t>
  </si>
  <si>
    <t>Ochsner Journal</t>
  </si>
  <si>
    <t>15245012</t>
  </si>
  <si>
    <t>Ochsner Clinic</t>
  </si>
  <si>
    <t>2001-2003, 2006-2022</t>
  </si>
  <si>
    <t>Oman Medical Journal</t>
  </si>
  <si>
    <t>20705204, 1999768X</t>
  </si>
  <si>
    <t>Oman Medical Specialty Board</t>
  </si>
  <si>
    <t>Onkourologiya</t>
  </si>
  <si>
    <t>19961812, 17269776</t>
  </si>
  <si>
    <t>2005-2008, 2016-2021</t>
  </si>
  <si>
    <t>Nephrology (Q4); Oncology (Q4); Radiology, Nuclear Medicine and Imaging (Q4); Surgery (Q4); Urology (Q4)</t>
  </si>
  <si>
    <t>Online Journal of Health and Allied Sciences</t>
  </si>
  <si>
    <t>09725997</t>
  </si>
  <si>
    <t>Light House Polyclinic</t>
  </si>
  <si>
    <t>Osong Public Health and Research Perspectives</t>
  </si>
  <si>
    <t>22109099, 22336052</t>
  </si>
  <si>
    <t>Korea Centers for Disease Control and Prevention</t>
  </si>
  <si>
    <t>Infectious Diseases (Q2); Public Health, Environmental and Occupational Health (Q2)</t>
  </si>
  <si>
    <t>Patologiya Krovoobrashcheniya i Kardiokhirurgiya</t>
  </si>
  <si>
    <t>16813472, 25003119</t>
  </si>
  <si>
    <t>Meshalkin National Medical Research Center</t>
  </si>
  <si>
    <t>Pediatria de Atencion Primaria</t>
  </si>
  <si>
    <t>Spanish Association of Primary Care Pediatrics</t>
  </si>
  <si>
    <t>Pediatria i Medycyna Rodzinna</t>
  </si>
  <si>
    <t>17341531</t>
  </si>
  <si>
    <t>Medical Communications</t>
  </si>
  <si>
    <t>Family Practice (Q4); Pediatrics, Perinatology and Child Health (Q4)</t>
  </si>
  <si>
    <t>Pediatrics and Neonatology</t>
  </si>
  <si>
    <t>18759572, 22121692</t>
  </si>
  <si>
    <t>Pediatrics, Perinatology and Child Health (Q2)</t>
  </si>
  <si>
    <t>Perspectives in Clinical Research</t>
  </si>
  <si>
    <t>22293485, 22295488</t>
  </si>
  <si>
    <t>Portuguese Journal of Pediatrics</t>
  </si>
  <si>
    <t>21843333, 21844453</t>
  </si>
  <si>
    <t>Portuguese Society of Paediatrics</t>
  </si>
  <si>
    <t>Proceedings of Singapore Healthcare</t>
  </si>
  <si>
    <t>20592329, 20101058</t>
  </si>
  <si>
    <t>SingHealth Academy</t>
  </si>
  <si>
    <t>Przeglad Dermatologiczny</t>
  </si>
  <si>
    <t>00332526, 20849893</t>
  </si>
  <si>
    <t>1951-2022</t>
  </si>
  <si>
    <t>Dermatology (Q4)</t>
  </si>
  <si>
    <t>Pulmonology</t>
  </si>
  <si>
    <t>25310429, 25310437</t>
  </si>
  <si>
    <t>Pulmonary and Respiratory Medicine (Q1)</t>
  </si>
  <si>
    <t>Radiologia Brasileira</t>
  </si>
  <si>
    <t>Colegio Brasileiro de Radiologia</t>
  </si>
  <si>
    <t>Radiology, Nuclear Medicine and Imaging (Q2)</t>
  </si>
  <si>
    <t>Rational Pharmacotherapy in Cardiology</t>
  </si>
  <si>
    <t>18196446, 22253653</t>
  </si>
  <si>
    <t>Stolichnaya Izdatelskaya Kompaniya</t>
  </si>
  <si>
    <t>Cardiology and Cardiovascular Medicine (Q4); Pharmacology (medical) (Q4)</t>
  </si>
  <si>
    <t>Reumatismo</t>
  </si>
  <si>
    <t>22402683, 00487449</t>
  </si>
  <si>
    <t>1952-1977, 1985-2022</t>
  </si>
  <si>
    <t>Revista Argentina de Cardiologia</t>
  </si>
  <si>
    <t>Sociedad Argentina De Cardiologia</t>
  </si>
  <si>
    <t>1945, 1947, 1957, 1960, 1973-1982, 2008-2022</t>
  </si>
  <si>
    <t>Revista Brasileira de Ginecologia e Obstetricia</t>
  </si>
  <si>
    <t>18069339, 01007203</t>
  </si>
  <si>
    <t>Revista Brasileira de Oftalmologia</t>
  </si>
  <si>
    <t>19828551, 00347280</t>
  </si>
  <si>
    <t>Sociedade Brasileira de Oftalmologia</t>
  </si>
  <si>
    <t>1947-1971, 1973-2022</t>
  </si>
  <si>
    <t>Ophthalmology (Q4); Surgery (Q4)</t>
  </si>
  <si>
    <t>Revista Brasileira de Ortopedia</t>
  </si>
  <si>
    <t>19824378, 01023616</t>
  </si>
  <si>
    <t>Thieme</t>
  </si>
  <si>
    <t>1996-2000, 2011-2022</t>
  </si>
  <si>
    <t>Orthopedics and Sports Medicine (Q3); Surgery (Q3)</t>
  </si>
  <si>
    <t>Revista Brasileira de Psiquiatria</t>
  </si>
  <si>
    <t>1809452X, 15164446</t>
  </si>
  <si>
    <t>Associacao Brasileira de Psiquiatria</t>
  </si>
  <si>
    <t>Revista Brasileira de Saude Materno Infantil</t>
  </si>
  <si>
    <t>15193829</t>
  </si>
  <si>
    <t>Instituto Materno Infantil Professor Fernando Figueira</t>
  </si>
  <si>
    <t>2002, 2005-2022</t>
  </si>
  <si>
    <t>Obstetrics and Gynecology (Q3); Pediatrics, Perinatology and Child Health (Q3); Public Health, Environmental and Occupational Health (Q4)</t>
  </si>
  <si>
    <t>Revista Colombiana de Cardiologia</t>
  </si>
  <si>
    <t>23573260, 01205633</t>
  </si>
  <si>
    <t>Permanyer Publications Ltd</t>
  </si>
  <si>
    <t>Revista Colombiana de Obstetricia y Ginecologia</t>
  </si>
  <si>
    <t>Fed. Colombiana de Asoc. de Obstetricia y Ginecologia</t>
  </si>
  <si>
    <t>1960, 1962-1971, 1973-1996, 2007-2022</t>
  </si>
  <si>
    <t>Revista Cubana de Investigaciones Biomedicas</t>
  </si>
  <si>
    <t>15613011, 08640300</t>
  </si>
  <si>
    <t>1988-1992, 1996-2022</t>
  </si>
  <si>
    <t>Revista Cubana de Medicina General Integral</t>
  </si>
  <si>
    <t>08642125</t>
  </si>
  <si>
    <t>1996-2002, 2004-2022</t>
  </si>
  <si>
    <t>Revista Cubana de Pediatria</t>
  </si>
  <si>
    <t>00347531, 15613119</t>
  </si>
  <si>
    <t>1946-1963, 1972-1977, 1988-1991, 1996-2002, 2005-2022</t>
  </si>
  <si>
    <t>Revista da Associacao Medica Brasileira</t>
  </si>
  <si>
    <t>Associacao Medica Brasileira</t>
  </si>
  <si>
    <t>1976, 1992-2022</t>
  </si>
  <si>
    <t>Revista Espanola de Enfermedades Digestivas</t>
  </si>
  <si>
    <t>11300108</t>
  </si>
  <si>
    <t>ARAN Ediciones S.A.</t>
  </si>
  <si>
    <t>Gastroenterology (Q3); Medicine (miscellaneous) (Q3)</t>
  </si>
  <si>
    <t>Revista Espanola de Salud Publica</t>
  </si>
  <si>
    <t>21739110, 11355727, 16969820</t>
  </si>
  <si>
    <t>Ministerio de Sanidad y Consumo</t>
  </si>
  <si>
    <t>Medicine (miscellaneous) (Q3); Public Health, Environmental and Occupational Health (Q3)</t>
  </si>
  <si>
    <t>Revista Habanera de Ciencias Medicas</t>
  </si>
  <si>
    <t>1729519X</t>
  </si>
  <si>
    <t>Health Policy (Q4); Public Health, Environmental and Occupational Health (Q4)</t>
  </si>
  <si>
    <t>Revista Mexicana de Oftalmologia</t>
  </si>
  <si>
    <t>01874519</t>
  </si>
  <si>
    <t>Permanyer Publications</t>
  </si>
  <si>
    <t>1987, 1997-2022</t>
  </si>
  <si>
    <t>Ophthalmology (Q4)</t>
  </si>
  <si>
    <t>Revista Paulista de Pediatria</t>
  </si>
  <si>
    <t>19840462, 01030582</t>
  </si>
  <si>
    <t>Sao Paulo Pediatric Society</t>
  </si>
  <si>
    <t>Pediatrics, Perinatology and Child Health (Q3)</t>
  </si>
  <si>
    <t>Revista Portuguesa de Cardiologia</t>
  </si>
  <si>
    <t>08702551, 21742030</t>
  </si>
  <si>
    <t>Sociedade Portuguesa De Cardiologia</t>
  </si>
  <si>
    <t>1970, 1982-2022</t>
  </si>
  <si>
    <t>Rossiyskiy Vestnik Perinatologii i Pediatrii</t>
  </si>
  <si>
    <t>25002228, 10274065</t>
  </si>
  <si>
    <t>National Academy of Pediatric Science and Innovation</t>
  </si>
  <si>
    <t>Russian Journal of Cardiology</t>
  </si>
  <si>
    <t>Russian Society of Cardiology</t>
  </si>
  <si>
    <t>Russian Open Medical Journal</t>
  </si>
  <si>
    <t>23043415</t>
  </si>
  <si>
    <t>SAJCH South African Journal of Child Health</t>
  </si>
  <si>
    <t>19997671, 19943032</t>
  </si>
  <si>
    <t>Health and Medical Publishing Group</t>
  </si>
  <si>
    <t>Salud Publica de Mexico</t>
  </si>
  <si>
    <t>16067916, 00363634</t>
  </si>
  <si>
    <t>Instituto Nacional de Salud Publica</t>
  </si>
  <si>
    <t>Public Health, Environmental and Occupational Health (Q2)</t>
  </si>
  <si>
    <t>Salud Uninorte</t>
  </si>
  <si>
    <t>20117531, 01205552</t>
  </si>
  <si>
    <t>Universidad del Norte</t>
  </si>
  <si>
    <t>2002-2003, 2005-2022</t>
  </si>
  <si>
    <t>Sao Paulo Medical Journal</t>
  </si>
  <si>
    <t>15163180, 18069460</t>
  </si>
  <si>
    <t>Associacao Paulista de Medicina</t>
  </si>
  <si>
    <t>Saudi Journal of Anaesthesia</t>
  </si>
  <si>
    <t>1658354X, 09753125</t>
  </si>
  <si>
    <t>Saudi Journal of Gastroenterology</t>
  </si>
  <si>
    <t>19984049, 13193767</t>
  </si>
  <si>
    <t>Scientia Medica</t>
  </si>
  <si>
    <t>19806108, 18065562</t>
  </si>
  <si>
    <t>Faculdade de Medicina : Hospital Sao Lucas da PUCRS</t>
  </si>
  <si>
    <t>Scientific Journal of Kurdistan University of Medical Sciences</t>
  </si>
  <si>
    <t>1560652X</t>
  </si>
  <si>
    <t>Kurdistan University of Medical Sciences</t>
  </si>
  <si>
    <t>Serbian Journal of Experimental and Clinical Research</t>
  </si>
  <si>
    <t>2335075X, 18208665</t>
  </si>
  <si>
    <t>University of Kragujevac, Faculty of Science</t>
  </si>
  <si>
    <t>Siriraj Medical Journal</t>
  </si>
  <si>
    <t>2629995X, 22288082</t>
  </si>
  <si>
    <t>Siraraj Hospital Faculty Of Medicine</t>
  </si>
  <si>
    <t>Sklifosovsky Journal Emergency Medical Care</t>
  </si>
  <si>
    <t>22239022, 25418017</t>
  </si>
  <si>
    <t>Sklifosovsky Research Institute for Emergency Medicine</t>
  </si>
  <si>
    <t>Emergency Medicine (Q4)</t>
  </si>
  <si>
    <t>Srpski Arhiv Za Celokupno Lekarstvo</t>
  </si>
  <si>
    <t>03708179</t>
  </si>
  <si>
    <t>Srpsko Lekarsko Drutsvo</t>
  </si>
  <si>
    <t>Strategies in Trauma and Limb Reconstruction</t>
  </si>
  <si>
    <t>18288928, 18288936</t>
  </si>
  <si>
    <t>Jaypee Brothers Medical Publishers (P) Ltd</t>
  </si>
  <si>
    <t>Orthopedics and Sports Medicine (Q3)</t>
  </si>
  <si>
    <t>Sultan Qaboos University Medical Journal</t>
  </si>
  <si>
    <t>20750528, 2075051X</t>
  </si>
  <si>
    <t>2000-2003, 2006-2022</t>
  </si>
  <si>
    <t>Surgical and Cosmetic Dermatology</t>
  </si>
  <si>
    <t>19845510, 19848773</t>
  </si>
  <si>
    <t>Sociedade Brasileira de Dermatologia</t>
  </si>
  <si>
    <t>Dermatology (Q4); Surgery (Q4)</t>
  </si>
  <si>
    <t>Swiss Medical Weekly</t>
  </si>
  <si>
    <t>14247860, 14243997</t>
  </si>
  <si>
    <t>SMW supporting association</t>
  </si>
  <si>
    <t>Taiwan Journal of Ophthalmology</t>
  </si>
  <si>
    <t>22115056, 22115072</t>
  </si>
  <si>
    <t>2011, 2013-2022</t>
  </si>
  <si>
    <t>Taiwanese Journal of Obstetrics and Gynecology</t>
  </si>
  <si>
    <t>Elsevier Taiwan LLC</t>
  </si>
  <si>
    <t>Tehran University Medical Journal</t>
  </si>
  <si>
    <t>17357322, 16831764</t>
  </si>
  <si>
    <t>Tidsskrift for den Norske Laegeforening</t>
  </si>
  <si>
    <t>00292001, 08077096</t>
  </si>
  <si>
    <t>Norway</t>
  </si>
  <si>
    <t>Norwegian Medical Association</t>
  </si>
  <si>
    <t>Trends in Psychiatry and Psychotherapy</t>
  </si>
  <si>
    <t>22380019, 22376089</t>
  </si>
  <si>
    <t>Associacao de Psiquiatria do Rio Grande do Sul</t>
  </si>
  <si>
    <t>Medicine (miscellaneous) (Q2); Psychiatry and Mental Health (Q3)</t>
  </si>
  <si>
    <t>Tuberculosis and Lung Diseases</t>
  </si>
  <si>
    <t>25421506, 20751230</t>
  </si>
  <si>
    <t>2010, 2017-2022</t>
  </si>
  <si>
    <t>Infectious Diseases (Q4); Pulmonary and Respiratory Medicine (Q4)</t>
  </si>
  <si>
    <t>Tuberculosis and Respiratory Diseases</t>
  </si>
  <si>
    <t>17383536, 20056184</t>
  </si>
  <si>
    <t>The Korean Academy of Tuberculosis and Respiratory Diseases</t>
  </si>
  <si>
    <t>1980-2022</t>
  </si>
  <si>
    <t>Infectious Diseases (Q2); Pulmonary and Respiratory Medicine (Q2)</t>
  </si>
  <si>
    <t>Turk Kardiyoloji Dernegi Arsivi</t>
  </si>
  <si>
    <t>10165169, 13084488</t>
  </si>
  <si>
    <t>Turkish Society of Cardiology</t>
  </si>
  <si>
    <t>Turkish Journal of Emergency Medicine</t>
  </si>
  <si>
    <t>24522473</t>
  </si>
  <si>
    <t>Critical Care and Intensive Care Medicine (Q3); Emergency Medicine (Q3)</t>
  </si>
  <si>
    <t>Tzu Chi Medical Journal</t>
  </si>
  <si>
    <t>10163190</t>
  </si>
  <si>
    <t>Ultrasonography</t>
  </si>
  <si>
    <t>22885919, 22885943</t>
  </si>
  <si>
    <t>Korean Society of Ultrasound in Medicine</t>
  </si>
  <si>
    <t>Radiology, Nuclear Medicine and Imaging (Q1)</t>
  </si>
  <si>
    <t>Urological Science</t>
  </si>
  <si>
    <t>18795226, 18795234</t>
  </si>
  <si>
    <t>Urology Journal</t>
  </si>
  <si>
    <t>17351308, 1735546X</t>
  </si>
  <si>
    <t>Urology and Nephrology Research Center</t>
  </si>
  <si>
    <t>Vestnik Transplantologii i Iskusstvennykh Organov</t>
  </si>
  <si>
    <t>19951191, 24126160</t>
  </si>
  <si>
    <t>Immunology and Allergy (Q4); Transplantation (Q4)</t>
  </si>
  <si>
    <t>World Journal of Traditional Chinese Medicine</t>
  </si>
  <si>
    <t>23118571, 25892894</t>
  </si>
  <si>
    <t>Annals of Child Neurology</t>
  </si>
  <si>
    <t>2635909X, 26359103</t>
  </si>
  <si>
    <t>Korean Child Neurology Society</t>
  </si>
  <si>
    <t>Neurology (Q4); Neurology (clinical) (Q4); Pediatrics, Perinatology and Child Health (Q4)</t>
  </si>
  <si>
    <t>Medicine; Neuroscience</t>
  </si>
  <si>
    <t>Basic and Clinical Neuroscience</t>
  </si>
  <si>
    <t>2008126X</t>
  </si>
  <si>
    <t>Neurology (clinical) (Q3); Cellular and Molecular Neuroscience (Q4)</t>
  </si>
  <si>
    <t>Dementia e Neuropsychologia</t>
  </si>
  <si>
    <t>19805764</t>
  </si>
  <si>
    <t>Academia Brasileira de Neurologia</t>
  </si>
  <si>
    <t>Cognitive Neuroscience (Q3); Geriatrics and Gerontology (Q3); Neurology (Q3); Neurology (clinical) (Q3); Sensory Systems (Q4)</t>
  </si>
  <si>
    <t>International Neurourology Journal</t>
  </si>
  <si>
    <t>20934777, 20936931</t>
  </si>
  <si>
    <t>Korean Association of Medical Journal Edirors</t>
  </si>
  <si>
    <t>Neurology (clinical) (Q2); Urology (Q2); Neurology (Q3)</t>
  </si>
  <si>
    <t>Journal of Neurosciences in Rural Practice</t>
  </si>
  <si>
    <t>09763147, 09763155</t>
  </si>
  <si>
    <t>Neurology (clinical) (Q3); Neuroscience (miscellaneous) (Q4)</t>
  </si>
  <si>
    <t>Neurological Sciences and Neurophysiology</t>
  </si>
  <si>
    <t>2636865X</t>
  </si>
  <si>
    <t>Neurology (Q4); Neurology (clinical) (Q4)</t>
  </si>
  <si>
    <t>Sleep Science</t>
  </si>
  <si>
    <t>19840659, 19840063</t>
  </si>
  <si>
    <t>Federacao Latino-Americana de Sociedades do Sono</t>
  </si>
  <si>
    <t>Medicine (miscellaneous) (Q3); Neuroscience (miscellaneous) (Q3); Behavioral Neuroscience (Q4)</t>
  </si>
  <si>
    <t>Acute and Critical Care</t>
  </si>
  <si>
    <t>25866060, 25866052</t>
  </si>
  <si>
    <t>Korean Society of Critical Care Medicine</t>
  </si>
  <si>
    <t>Critical Care Nursing (Q1); Critical Care and Intensive Care Medicine (Q2)</t>
  </si>
  <si>
    <t>Medicine; Nursing</t>
  </si>
  <si>
    <t>Bali Journal of Anesthesiology</t>
  </si>
  <si>
    <t>25492276</t>
  </si>
  <si>
    <t>Anesthesiology and Pain Medicine (Q4); Critical Care and Intensive Care Medicine (Q4); Critical Care Nursing (Q4); Emergency Medicine (Q4); Emergency Nursing (Q4)</t>
  </si>
  <si>
    <t>Clinical and Experimental Pediatrics</t>
  </si>
  <si>
    <t>27134148</t>
  </si>
  <si>
    <t>Korean Pediatric Society</t>
  </si>
  <si>
    <t>Pediatrics (Q1); Pediatrics, Perinatology and Child Health (Q1)</t>
  </si>
  <si>
    <t>Enfermeria Nefrologica</t>
  </si>
  <si>
    <t>22542884, 22553517</t>
  </si>
  <si>
    <t>Sociedad Espanola de Enfermeria Nefrologica</t>
  </si>
  <si>
    <t>Advanced and Specialized Nursing (Q4); Nephrology (Q4); Nursing (miscellaneous) (Q4); Urology (Q4)</t>
  </si>
  <si>
    <t>Journal of Holistic Nursing and Midwifery</t>
  </si>
  <si>
    <t>25883712, 25883720</t>
  </si>
  <si>
    <t>Guilan University of Medical Sciences</t>
  </si>
  <si>
    <t>Advanced and Specialized Nursing (Q3); Drug Guides (Q3); Maternity and Midwifery (Q3); Nursing (miscellaneous) (Q4)</t>
  </si>
  <si>
    <t>Malaysian Family Physician</t>
  </si>
  <si>
    <t>1985207X</t>
  </si>
  <si>
    <t>Academy of Family Physicians of Malaysia</t>
  </si>
  <si>
    <t>Community and Home Care (Q3); Family Practice (Q3)</t>
  </si>
  <si>
    <t>Revista de Nutricao</t>
  </si>
  <si>
    <t>14155273</t>
  </si>
  <si>
    <t>Medicine (miscellaneous) (Q3); Nutrition and Dietetics (Q3)</t>
  </si>
  <si>
    <t>Farmacia Hospitalaria</t>
  </si>
  <si>
    <t>21718695, 11306343</t>
  </si>
  <si>
    <t>Grupo Aula Medica S.A.</t>
  </si>
  <si>
    <t>Pharmacology (Q3); Medicine (miscellaneous) (Q4)</t>
  </si>
  <si>
    <t>Medicine; Pharmacology, Toxicology and Pharmaceutics</t>
  </si>
  <si>
    <t>Journal of Anaesthesiology Clinical Pharmacology</t>
  </si>
  <si>
    <t>09709185, 22312730</t>
  </si>
  <si>
    <t>1996-1999, 2002-2022</t>
  </si>
  <si>
    <t>Anesthesiology and Pain Medicine (Q2); Pharmacology, Toxicology and Pharmaceutics (miscellaneous) (Q2); Pharmacology (medical) (Q3)</t>
  </si>
  <si>
    <t>Research Results in Pharmacology</t>
  </si>
  <si>
    <t>2658381X</t>
  </si>
  <si>
    <t>Belgorod State National Research University</t>
  </si>
  <si>
    <t>Pharmaceutical Science (Q3); Pharmacology (medical) (Q3); Pharmacology (Q4)</t>
  </si>
  <si>
    <t>Psicooncologia</t>
  </si>
  <si>
    <t>19888287, 16967240</t>
  </si>
  <si>
    <t>Clinical Psychology (Q4); Oncology (Q4)</t>
  </si>
  <si>
    <t>Medicine; Psychology</t>
  </si>
  <si>
    <t>Psychiatria i Psychologia Kliniczna</t>
  </si>
  <si>
    <t>16446313</t>
  </si>
  <si>
    <t>Clinical Psychology (Q4); Psychiatry and Mental Health (Q4)</t>
  </si>
  <si>
    <t>Revista Latinoamericana de Psicopatologia Fundamental</t>
  </si>
  <si>
    <t>19840381, 14154714</t>
  </si>
  <si>
    <t>Associacao Universitaria de Pesquisa em Psicopatologia Fundamental</t>
  </si>
  <si>
    <t>Egyptian Journal of Forensic Sciences</t>
  </si>
  <si>
    <t>20905939, 2090536X</t>
  </si>
  <si>
    <t>Law (Q2); Health (social science) (Q3); Pathology and Forensic Medicine (Q3)</t>
  </si>
  <si>
    <t>Medicine; Social Sciences</t>
  </si>
  <si>
    <t>Journal of Forensic Science and Medicine</t>
  </si>
  <si>
    <t>23495014, 24550094</t>
  </si>
  <si>
    <t>Law (Q3); Pathology and Forensic Medicine (Q4)</t>
  </si>
  <si>
    <t>Physis</t>
  </si>
  <si>
    <t>18094481, 01037331</t>
  </si>
  <si>
    <t>Institute de Medicina Social da UERJ</t>
  </si>
  <si>
    <t>1969-1984, 2008-2022</t>
  </si>
  <si>
    <t>Health Policy (Q3); Health (social science) (Q3); Public Health, Environmental and Occupational Health (Q3)</t>
  </si>
  <si>
    <t>Revista Brasileira de Direito Processual Penal</t>
  </si>
  <si>
    <t>23593881, 2525510X</t>
  </si>
  <si>
    <t>Anthropology (Q3); Law (Q3); Safety Research (Q3); Sociology and Political Science (Q3); Psychiatry and Mental Health (Q4)</t>
  </si>
  <si>
    <t>Revista Ciencias de la Salud</t>
  </si>
  <si>
    <t>16927273</t>
  </si>
  <si>
    <t>Universidad del Rosario</t>
  </si>
  <si>
    <t>Health Policy (Q4); Health (social science) (Q4); Medicine (miscellaneous) (Q4)</t>
  </si>
  <si>
    <t>Saude e Sociedade</t>
  </si>
  <si>
    <t>01041290</t>
  </si>
  <si>
    <t>University of Sao Paolo</t>
  </si>
  <si>
    <t>Health (social science) (Q3); Public Health, Environmental and Occupational Health (Q3)</t>
  </si>
  <si>
    <t>Science Editing</t>
  </si>
  <si>
    <t>22887474, 22888063</t>
  </si>
  <si>
    <t>Korean Council of Science Editors</t>
  </si>
  <si>
    <t>Communication (Q2); Health Informatics (Q3)</t>
  </si>
  <si>
    <t>Anais da Academia Brasileira de Ciencias</t>
  </si>
  <si>
    <t>00013765, 16782690</t>
  </si>
  <si>
    <t>Academia Brasileira de Ciencias</t>
  </si>
  <si>
    <t>1945-1946, 1949, 1970-1992, 1994-2022</t>
  </si>
  <si>
    <t>Multidisciplinary (Q2)</t>
  </si>
  <si>
    <t>Multidisciplinary</t>
  </si>
  <si>
    <t>Brazilian Archives of Biology and Technology</t>
  </si>
  <si>
    <t>15168913</t>
  </si>
  <si>
    <t>Instituto de Tecnologia do Parana</t>
  </si>
  <si>
    <t>Journal of Scientific and Industrial Research</t>
  </si>
  <si>
    <t>09751084, 00224456</t>
  </si>
  <si>
    <t>1969-1970, 1972-1978, 1980, 1982-1991, 1994-2022</t>
  </si>
  <si>
    <t>Multidisciplinary (Q3)</t>
  </si>
  <si>
    <t>Research</t>
  </si>
  <si>
    <t>26395274, 20965168</t>
  </si>
  <si>
    <t>American Association for the Advancement of Science</t>
  </si>
  <si>
    <t>Multidisciplinary (Q1)</t>
  </si>
  <si>
    <t>Songklanakarin Journal of Science and Technology</t>
  </si>
  <si>
    <t>01253395</t>
  </si>
  <si>
    <t>Frontiers of Nursing</t>
  </si>
  <si>
    <t>25448994</t>
  </si>
  <si>
    <t>Sciendo</t>
  </si>
  <si>
    <t>Nursing (miscellaneous) (Q3); Education (Q4)</t>
  </si>
  <si>
    <t>Nursing; Social Sciences</t>
  </si>
  <si>
    <t>Acta Pharmaceutica Sinica B</t>
  </si>
  <si>
    <t>22113843, 22113835</t>
  </si>
  <si>
    <t>2012, 2014-2022</t>
  </si>
  <si>
    <t>Pharmacology, Toxicology and Pharmaceutics (miscellaneous) (Q1)</t>
  </si>
  <si>
    <t>Pharmacology, Toxicology and Pharmaceutics</t>
  </si>
  <si>
    <t>Advanced Pharmaceutical Bulletin</t>
  </si>
  <si>
    <t>22517308, 22285881</t>
  </si>
  <si>
    <t>Tabriz University of Medical Sciences, Faculty of Pharmacy</t>
  </si>
  <si>
    <t>Pharmacology, Toxicology and Pharmaceutics (miscellaneous) (Q1); Pharmaceutical Science (Q2)</t>
  </si>
  <si>
    <t>Asian Journal of Pharmaceutical Sciences</t>
  </si>
  <si>
    <t>18180876, 2221285X</t>
  </si>
  <si>
    <t>Shenyang Pharmaceutical University</t>
  </si>
  <si>
    <t>Pharmaceutical Science (Q1); Pharmacology (Q1)</t>
  </si>
  <si>
    <t>Bangladesh Journal of Pharmacology</t>
  </si>
  <si>
    <t>1991007X, 19910088</t>
  </si>
  <si>
    <t>Bangladesh Pharmacological Society</t>
  </si>
  <si>
    <t>Pharmacology (Q3)</t>
  </si>
  <si>
    <t>Brazilian Journal of Pharmaceutical Sciences</t>
  </si>
  <si>
    <t>19848250, 21759790</t>
  </si>
  <si>
    <t>Faculdade de Ciencias Farmaceuticas (Biblioteca-</t>
  </si>
  <si>
    <t>Pharmacology, Toxicology and Pharmaceutics (miscellaneous) (Q2)</t>
  </si>
  <si>
    <t>Drug Development and Registration</t>
  </si>
  <si>
    <t>26585049, 23052066</t>
  </si>
  <si>
    <t>Center of Pharmaceutical Analytics</t>
  </si>
  <si>
    <t>Pharmaceutical Science (Q3); Drug Discovery (Q4)</t>
  </si>
  <si>
    <t>Pharmaceutical Sciences</t>
  </si>
  <si>
    <t>23832886, 1735403X</t>
  </si>
  <si>
    <t>Pharmacology, Toxicology and Pharmaceutics (miscellaneous) (Q2); Pharmaceutical Science (Q3)</t>
  </si>
  <si>
    <t>Dilemas</t>
  </si>
  <si>
    <t>19835922, 21782792</t>
  </si>
  <si>
    <t>Law (Q2); Pharmacology, Toxicology and Pharmaceutics (miscellaneous) (Q2); Social Sciences (miscellaneous) (Q2); Sociology and Political Science (Q2)</t>
  </si>
  <si>
    <t>Pharmacology, Toxicology and Pharmaceutics; Social Sciences</t>
  </si>
  <si>
    <t>Condensed Matter Physics</t>
  </si>
  <si>
    <t>1607324X</t>
  </si>
  <si>
    <t>Condensed Matter Physics (Q4); Physics and Astronomy (miscellaneous) (Q4)</t>
  </si>
  <si>
    <t>Physics and Astronomy</t>
  </si>
  <si>
    <t>Iranian Journal of Physics Research</t>
  </si>
  <si>
    <t>16826957</t>
  </si>
  <si>
    <t>Physics and Astronomy (miscellaneous) (Q4)</t>
  </si>
  <si>
    <t>Journal of High Energy Physics</t>
  </si>
  <si>
    <t>10298479</t>
  </si>
  <si>
    <t>Nuclear and High Energy Physics (Q2)</t>
  </si>
  <si>
    <t>Nuclear Physics and Atomic Energy</t>
  </si>
  <si>
    <t>1818331X, 20740565</t>
  </si>
  <si>
    <t>Nuclear and High Energy Physics (Q4)</t>
  </si>
  <si>
    <t>Nuclear Physics B</t>
  </si>
  <si>
    <t>05503213</t>
  </si>
  <si>
    <t>1967-2022</t>
  </si>
  <si>
    <t>Physical Review Accelerators and Beams</t>
  </si>
  <si>
    <t>24699888</t>
  </si>
  <si>
    <t>American Physical Society</t>
  </si>
  <si>
    <t>Nuclear and High Energy Physics (Q1); Physics and Astronomy (miscellaneous) (Q1); Surfaces and Interfaces (Q1)</t>
  </si>
  <si>
    <t>SciPost Physics</t>
  </si>
  <si>
    <t>25424653</t>
  </si>
  <si>
    <t>SciPost Foundation</t>
  </si>
  <si>
    <t>Physics and Astronomy (miscellaneous) (Q1)</t>
  </si>
  <si>
    <t>Avances en Psicologia Latinoamericana</t>
  </si>
  <si>
    <t>17944724</t>
  </si>
  <si>
    <t>1983, 2006-2022</t>
  </si>
  <si>
    <t>Clinical Psychology (Q4)</t>
  </si>
  <si>
    <t>Psychology</t>
  </si>
  <si>
    <t>Psicologia e Sociedade</t>
  </si>
  <si>
    <t>18070310, 01027182</t>
  </si>
  <si>
    <t>Associacao Brasileira de Psicologia Social</t>
  </si>
  <si>
    <t>Social Psychology (Q4)</t>
  </si>
  <si>
    <t>Psicologia em Estudo</t>
  </si>
  <si>
    <t>2006-2023</t>
  </si>
  <si>
    <t>Psychology (miscellaneous) (Q4)</t>
  </si>
  <si>
    <t>Psicologia Escolar e Educacional</t>
  </si>
  <si>
    <t>14138557, 21753539</t>
  </si>
  <si>
    <t>Associacao Brasileira de Psicologia Escolar e Educacional (ABRAPEE)</t>
  </si>
  <si>
    <t>Developmental and Educational Psychology (Q4); Social Psychology (Q4)</t>
  </si>
  <si>
    <t>Psiholoska Obzorja</t>
  </si>
  <si>
    <t>13181874, 23505141</t>
  </si>
  <si>
    <t>Slovenian Psychologists' Association</t>
  </si>
  <si>
    <t>Changing Societies and Personalities</t>
  </si>
  <si>
    <t>25876104, 25878964</t>
  </si>
  <si>
    <t>Ural University Press</t>
  </si>
  <si>
    <t>Cultural Studies (Q2); Social Psychology (Q4); Sociology and Political Science (Q4)</t>
  </si>
  <si>
    <t>Psychology; Social Sciences</t>
  </si>
  <si>
    <t>Psychological Science and Education</t>
  </si>
  <si>
    <t>18142052, 23117273</t>
  </si>
  <si>
    <t>Moscow State University of Psychology and Education</t>
  </si>
  <si>
    <t>1999, 2004-2022</t>
  </si>
  <si>
    <t>Education (Q3); Psychology (miscellaneous) (Q3); Developmental and Educational Psychology (Q4); Social Psychology (Q4)</t>
  </si>
  <si>
    <t>Social Psychology and Society</t>
  </si>
  <si>
    <t>22211527, 23117052</t>
  </si>
  <si>
    <t>Social Sciences (miscellaneous) (Q3); Applied Psychology (Q4); Social Psychology (Q4)</t>
  </si>
  <si>
    <t>AIB Studi</t>
  </si>
  <si>
    <t>22396152, 22809112</t>
  </si>
  <si>
    <t>Associazione Italiana Biblioteche</t>
  </si>
  <si>
    <t>Library and Information Sciences (Q3)</t>
  </si>
  <si>
    <t>Social Sciences</t>
  </si>
  <si>
    <t>AJIL Unbound</t>
  </si>
  <si>
    <t>23987723</t>
  </si>
  <si>
    <t>Law (Q2)</t>
  </si>
  <si>
    <t>Asian Association of Open Universities Journal</t>
  </si>
  <si>
    <t>24146994, 18583431</t>
  </si>
  <si>
    <t>2005-2006, 2008-2022</t>
  </si>
  <si>
    <t>Education (Q2); Social Sciences (miscellaneous) (Q2)</t>
  </si>
  <si>
    <t>Brazilian Journal of International Law</t>
  </si>
  <si>
    <t>2236997X, 22371036</t>
  </si>
  <si>
    <t>Centro Universitario de Brasilia</t>
  </si>
  <si>
    <t>Law (Q3); Political Science and International Relations (Q3)</t>
  </si>
  <si>
    <t>BRICS Law Journal</t>
  </si>
  <si>
    <t>24122343, 24099058</t>
  </si>
  <si>
    <t>University of Tyumen</t>
  </si>
  <si>
    <t>Law (Q3)</t>
  </si>
  <si>
    <t>Calidoscopio</t>
  </si>
  <si>
    <t>21776202</t>
  </si>
  <si>
    <t>Unisinos</t>
  </si>
  <si>
    <t>2010-2021</t>
  </si>
  <si>
    <t>Linguistics and Language (Q3)</t>
  </si>
  <si>
    <t>Center for Educational Policy Studies Journal</t>
  </si>
  <si>
    <t>18559719, 22322647</t>
  </si>
  <si>
    <t>Faculty of Education, University of Ljubljana</t>
  </si>
  <si>
    <t>Education (Q3)</t>
  </si>
  <si>
    <t>College and Research Libraries</t>
  </si>
  <si>
    <t>00100870, 21506701</t>
  </si>
  <si>
    <t>Association of College and Research Libraries</t>
  </si>
  <si>
    <t>1946-1947, 1987-2022</t>
  </si>
  <si>
    <t>Library and Information Sciences (Q1)</t>
  </si>
  <si>
    <t>Comunicar</t>
  </si>
  <si>
    <t>11343478</t>
  </si>
  <si>
    <t>Grupo Communicar Ediciones</t>
  </si>
  <si>
    <t>Communication (Q1); Cultural Studies (Q1); Education (Q1)</t>
  </si>
  <si>
    <t>Debats</t>
  </si>
  <si>
    <t>02120585, 25303074</t>
  </si>
  <si>
    <t>Institucio Alfons el Magnanim-Centre Valencia d'Estudis i d'Investigacio. Diputacio de Valencia</t>
  </si>
  <si>
    <t>Cultural Studies (Q2); Sociology and Political Science (Q3)</t>
  </si>
  <si>
    <t>Demographic Research</t>
  </si>
  <si>
    <t>14359871</t>
  </si>
  <si>
    <t>Max-Planck Institute for Demographic Research/Max-Planck-institut fur Demografische Forschung</t>
  </si>
  <si>
    <t>1999-2000, 2002-2022</t>
  </si>
  <si>
    <t>Demography (Q1)</t>
  </si>
  <si>
    <t>Drustvena Istrazivanja</t>
  </si>
  <si>
    <t>18486096, 13300288</t>
  </si>
  <si>
    <t>Institute of Social Sciences Ivo Pilar</t>
  </si>
  <si>
    <t>Social Sciences (miscellaneous) (Q3); Sociology and Political Science (Q3)</t>
  </si>
  <si>
    <t>ECNU Review of Education</t>
  </si>
  <si>
    <t>20965311, 26321742</t>
  </si>
  <si>
    <t>Education (Q2)</t>
  </si>
  <si>
    <t>Education Policy Analysis Archives</t>
  </si>
  <si>
    <t>10682341</t>
  </si>
  <si>
    <t>Arizona State University</t>
  </si>
  <si>
    <t>Enseñanza de las ciencias</t>
  </si>
  <si>
    <t>02124521, 21746486</t>
  </si>
  <si>
    <t>Universitat Autonoma de Barcelona</t>
  </si>
  <si>
    <t>Estudios de Asia y Africa</t>
  </si>
  <si>
    <t>01850164</t>
  </si>
  <si>
    <t>Colegio de Mexico, A.C., Departamento de Publicaciones</t>
  </si>
  <si>
    <t>1984, 2014-2022</t>
  </si>
  <si>
    <t>Cultural Studies (Q3); Linguistics and Language (Q3); Anthropology (Q4); Sociology and Political Science (Q4)</t>
  </si>
  <si>
    <t>Estudios Demograficos y Urbanos</t>
  </si>
  <si>
    <t>01867210</t>
  </si>
  <si>
    <t>1986-1999, 2014-2022</t>
  </si>
  <si>
    <t>Demography (Q3); Urban Studies (Q3)</t>
  </si>
  <si>
    <t>Estudios Sociologicos</t>
  </si>
  <si>
    <t>01854186</t>
  </si>
  <si>
    <t>Centro de Estudios Sociologicos de El Colegio de Mexico</t>
  </si>
  <si>
    <t>1984-1985, 1992, 1994-1996, 1998, 2014-2023</t>
  </si>
  <si>
    <t>Political Science and International Relations (Q3); Sociology and Political Science (Q3)</t>
  </si>
  <si>
    <t>Estudos Avancados</t>
  </si>
  <si>
    <t>18069592, 01034014</t>
  </si>
  <si>
    <t>Instituto de Estudos Avancados da Universidade de Sao Paulo</t>
  </si>
  <si>
    <t>Etnografica</t>
  </si>
  <si>
    <t>21822891, 08736561</t>
  </si>
  <si>
    <t>Centro em Rede de Investigacao em Antropologia - CRIA</t>
  </si>
  <si>
    <t>Cultural Studies (Q2); Anthropology (Q3)</t>
  </si>
  <si>
    <t>Historia da Educacao</t>
  </si>
  <si>
    <t>14143518, 22363459</t>
  </si>
  <si>
    <t>Universidade Federal de Santa Maria</t>
  </si>
  <si>
    <t>Education (Q4)</t>
  </si>
  <si>
    <t>International Journal of Communication</t>
  </si>
  <si>
    <t>19328036</t>
  </si>
  <si>
    <t>USC Annenberg School for Communication &amp;amp; Journalism</t>
  </si>
  <si>
    <t>Communication (Q1)</t>
  </si>
  <si>
    <t>International Journal of Instruction</t>
  </si>
  <si>
    <t>1694609X, 13081470</t>
  </si>
  <si>
    <t>Gate Association for Teaching and Education</t>
  </si>
  <si>
    <t>International Review of Research in Open and Distributed Learning</t>
  </si>
  <si>
    <t>14923831</t>
  </si>
  <si>
    <t>Athabasca University</t>
  </si>
  <si>
    <t>Education (Q1); E-learning (Q2)</t>
  </si>
  <si>
    <t>Investigacion Bibliotecologica</t>
  </si>
  <si>
    <t>0187358X</t>
  </si>
  <si>
    <t>Journal for Peace and Nuclear Disarmament</t>
  </si>
  <si>
    <t>25751654</t>
  </si>
  <si>
    <t>Taylor and Francis Ltd.</t>
  </si>
  <si>
    <t>Political Science and International Relations (Q2)</t>
  </si>
  <si>
    <t>Journal of Human Growth and Development</t>
  </si>
  <si>
    <t>01041282, 21753598</t>
  </si>
  <si>
    <t>Centro de Estudos do Crescimento e do Desenvolvimento do Ser Humano</t>
  </si>
  <si>
    <t>Life-span and Life-course Studies (Q4)</t>
  </si>
  <si>
    <t>Journal of International Students</t>
  </si>
  <si>
    <t>21623104, 21663750</t>
  </si>
  <si>
    <t>School of Education, University of Louisiana at Monroe</t>
  </si>
  <si>
    <t>Education (Q1)</t>
  </si>
  <si>
    <t>Journal of Language and Education</t>
  </si>
  <si>
    <t>24117390</t>
  </si>
  <si>
    <t>National Research University Higher School of Economics</t>
  </si>
  <si>
    <t>Linguistics and Language (Q2); Education (Q3)</t>
  </si>
  <si>
    <t>Journal on Efficiency and Responsibility in Education and Science</t>
  </si>
  <si>
    <t>23362375, 18031617</t>
  </si>
  <si>
    <t>Czech University of Life Sciences Prague</t>
  </si>
  <si>
    <t>Kasetsart Journal of Social Sciences</t>
  </si>
  <si>
    <t>Kasetsart University</t>
  </si>
  <si>
    <t>Social Sciences (miscellaneous) (Q3)</t>
  </si>
  <si>
    <t>LIBER Quarterly</t>
  </si>
  <si>
    <t>14355205</t>
  </si>
  <si>
    <t>Library and Information Sciences (Q2)</t>
  </si>
  <si>
    <t>Magis</t>
  </si>
  <si>
    <t>20271174, 20271182</t>
  </si>
  <si>
    <t>Pontificia Universidad Javeriana</t>
  </si>
  <si>
    <t>Migraciones Internacionales</t>
  </si>
  <si>
    <t>16658906</t>
  </si>
  <si>
    <t>El Colegio de la Frontiera Norte</t>
  </si>
  <si>
    <t>Demography (Q2); Geography, Planning and Development (Q2)</t>
  </si>
  <si>
    <t>Orbis Scholae</t>
  </si>
  <si>
    <t>18024637</t>
  </si>
  <si>
    <t>2007-2011, 2013-2021</t>
  </si>
  <si>
    <t>Papeles de Poblacion</t>
  </si>
  <si>
    <t>14057425</t>
  </si>
  <si>
    <t>Universidad Autonoma del Estado de Mexico</t>
  </si>
  <si>
    <t>2002-2003, 2008-2022</t>
  </si>
  <si>
    <t>Demography (Q4)</t>
  </si>
  <si>
    <t>Pedagogika</t>
  </si>
  <si>
    <t>13920340</t>
  </si>
  <si>
    <t>Vilnius Pedagogical University</t>
  </si>
  <si>
    <t>Perspectives on Terrorism</t>
  </si>
  <si>
    <t>23343745</t>
  </si>
  <si>
    <t>Law (Q1); Political Science and International Relations (Q2); Safety Research (Q2)</t>
  </si>
  <si>
    <t>Politologija</t>
  </si>
  <si>
    <t>13921681, 24246034</t>
  </si>
  <si>
    <t>Polibijaus Fondas</t>
  </si>
  <si>
    <t>Profesorado</t>
  </si>
  <si>
    <t>1138414X, 19896395</t>
  </si>
  <si>
    <t>Universidad de Granada</t>
  </si>
  <si>
    <t>Revista Brasileira de Educacao</t>
  </si>
  <si>
    <t>1809449X, 14132478</t>
  </si>
  <si>
    <t>Revista Brasileira de Educacao Especial</t>
  </si>
  <si>
    <t>14136538</t>
  </si>
  <si>
    <t>Associacao Brasileira de Pesquisadores em Educacao Especial</t>
  </si>
  <si>
    <t>Revista Brasileira de Politicas Publicas</t>
  </si>
  <si>
    <t>22361677, 21798338</t>
  </si>
  <si>
    <t>Public Administration (Q3)</t>
  </si>
  <si>
    <t>Revista Complutense de Educacion</t>
  </si>
  <si>
    <t>11302496, 19882793</t>
  </si>
  <si>
    <t>Revista de Derecho Privado</t>
  </si>
  <si>
    <t>01234366, 23462442</t>
  </si>
  <si>
    <t>Universidad Externado de Colombia</t>
  </si>
  <si>
    <t>Revista de Investigacoes Constitucionais</t>
  </si>
  <si>
    <t>23595639</t>
  </si>
  <si>
    <t>Law (Q1); Sociology and Political Science (Q2)</t>
  </si>
  <si>
    <t>Revista de la Educacion Superior</t>
  </si>
  <si>
    <t>23959037, 01852760</t>
  </si>
  <si>
    <t>Asociacion Nacional de Universidades e Instituciones de Educacion Superior A.C</t>
  </si>
  <si>
    <t>Revista Estudos Feministas</t>
  </si>
  <si>
    <t>18069584, 0104026X</t>
  </si>
  <si>
    <t>1994-1995, 2006-2022</t>
  </si>
  <si>
    <t>Gender Studies (Q2)</t>
  </si>
  <si>
    <t>Revista Interamericana de Bibliotecologia</t>
  </si>
  <si>
    <t>25389866, 01200976</t>
  </si>
  <si>
    <t>Escuela Interamericana de Bibliotecologia</t>
  </si>
  <si>
    <t>Revista UNISCI</t>
  </si>
  <si>
    <t>23869453</t>
  </si>
  <si>
    <t>Political Science and International Relations (Q4)</t>
  </si>
  <si>
    <t>RSF</t>
  </si>
  <si>
    <t>23778253, 23778261</t>
  </si>
  <si>
    <t>Russell Sage Foundation</t>
  </si>
  <si>
    <t>Social Sciences (miscellaneous) (Q1)</t>
  </si>
  <si>
    <t>RUDN Journal of Sociology</t>
  </si>
  <si>
    <t>23132272, 24088897</t>
  </si>
  <si>
    <t>RUDN University</t>
  </si>
  <si>
    <t>Social Sciences (miscellaneous) (Q2)</t>
  </si>
  <si>
    <t>Russian Language Studies</t>
  </si>
  <si>
    <t>26188171, 26188163</t>
  </si>
  <si>
    <t>Linguistics and Language (Q1); Education (Q2)</t>
  </si>
  <si>
    <t>Russian Law Journal</t>
  </si>
  <si>
    <t>23123605, 23098678</t>
  </si>
  <si>
    <t>Supporting Academic Initiatives Foundation</t>
  </si>
  <si>
    <t>Law (Q4)</t>
  </si>
  <si>
    <t>East View Information Services</t>
  </si>
  <si>
    <t>1988, 1994, 2008-2019, 2022</t>
  </si>
  <si>
    <t>Social Sciences (miscellaneous) (Q4)</t>
  </si>
  <si>
    <t>Sociologias</t>
  </si>
  <si>
    <t>Instituto de Filosofia e Ciencias Humanas-UFRGS</t>
  </si>
  <si>
    <t>Studia z Filologii Polskiej i Slowianskiej</t>
  </si>
  <si>
    <t>00817090</t>
  </si>
  <si>
    <t>Polska Akademia Nauk</t>
  </si>
  <si>
    <t>Linguistics and Language (Q4)</t>
  </si>
  <si>
    <t>Teoria de la Educacion</t>
  </si>
  <si>
    <t>11303743, 23865660</t>
  </si>
  <si>
    <t>Universidad de Salamanca, Facultad de EducaciOn</t>
  </si>
  <si>
    <t>Tonos Digital</t>
  </si>
  <si>
    <t>15776921</t>
  </si>
  <si>
    <t>Universidad de Murcia</t>
  </si>
  <si>
    <t>Turkish Online Journal of Distance Education</t>
  </si>
  <si>
    <t>Anadolu Universitesi</t>
  </si>
  <si>
    <t>JIF Quartile 2022.</t>
  </si>
  <si>
    <t>JIF Rank 2022.</t>
  </si>
  <si>
    <t>SJR Best Quartile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</si>
</sst>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499923703726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12189-9B90-4D6B-9DAE-A51E918132C7}">
  <dimension ref="A1:G519"/>
  <sheetViews>
    <sheetView tabSelected="1" workbookViewId="0">
      <selection activeCell="A2" sqref="A2"/>
    </sheetView>
  </sheetViews>
  <sheetFormatPr defaultRowHeight="15" x14ac:dyDescent="0.25"/>
  <cols>
    <col min="1" max="1" width="49" style="1" customWidth="1"/>
    <col min="2" max="2" width="12.28515625" style="1" customWidth="1"/>
    <col min="3" max="3" width="14" style="1" customWidth="1"/>
    <col min="4" max="4" width="13.5703125" style="1" customWidth="1"/>
    <col min="5" max="5" width="26.85546875" style="1" customWidth="1"/>
    <col min="6" max="6" width="12.5703125" style="1" customWidth="1"/>
    <col min="7" max="16384" width="9.140625" style="1"/>
  </cols>
  <sheetData>
    <row r="1" spans="1:7" x14ac:dyDescent="0.25">
      <c r="A1" s="4" t="s">
        <v>0</v>
      </c>
      <c r="B1" s="4" t="s">
        <v>4072</v>
      </c>
      <c r="C1" s="4" t="s">
        <v>1</v>
      </c>
      <c r="D1" s="4" t="s">
        <v>2</v>
      </c>
      <c r="E1" s="4" t="s">
        <v>3</v>
      </c>
      <c r="F1" s="4" t="s">
        <v>4073</v>
      </c>
      <c r="G1" s="4" t="s">
        <v>4</v>
      </c>
    </row>
    <row r="2" spans="1:7" x14ac:dyDescent="0.25">
      <c r="A2" s="1" t="s">
        <v>342</v>
      </c>
      <c r="B2" s="1" t="s">
        <v>309</v>
      </c>
      <c r="C2" s="1" t="s">
        <v>343</v>
      </c>
      <c r="D2" s="1" t="s">
        <v>344</v>
      </c>
      <c r="E2" s="1" t="s">
        <v>345</v>
      </c>
      <c r="F2" s="1" t="str">
        <f>"29/58"</f>
        <v>29/58</v>
      </c>
      <c r="G2" s="1" t="s">
        <v>10</v>
      </c>
    </row>
    <row r="3" spans="1:7" x14ac:dyDescent="0.25">
      <c r="A3" s="1" t="s">
        <v>739</v>
      </c>
      <c r="B3" s="1" t="s">
        <v>505</v>
      </c>
      <c r="C3" s="1" t="s">
        <v>740</v>
      </c>
      <c r="D3" s="1" t="s">
        <v>741</v>
      </c>
      <c r="E3" s="1" t="s">
        <v>742</v>
      </c>
      <c r="F3" s="1" t="str">
        <f>"37/58"</f>
        <v>37/58</v>
      </c>
      <c r="G3" s="1" t="s">
        <v>10</v>
      </c>
    </row>
    <row r="4" spans="1:7" s="2" customFormat="1" x14ac:dyDescent="0.25">
      <c r="A4" s="1" t="s">
        <v>1075</v>
      </c>
      <c r="B4" s="1" t="s">
        <v>812</v>
      </c>
      <c r="C4" s="1" t="s">
        <v>1076</v>
      </c>
      <c r="D4" s="1" t="s">
        <v>1076</v>
      </c>
      <c r="E4" s="1" t="s">
        <v>1077</v>
      </c>
      <c r="F4" s="1" t="str">
        <f>"22/22"</f>
        <v>22/22</v>
      </c>
      <c r="G4" s="1"/>
    </row>
    <row r="5" spans="1:7" x14ac:dyDescent="0.25">
      <c r="A5" s="1" t="s">
        <v>683</v>
      </c>
      <c r="B5" s="1" t="s">
        <v>505</v>
      </c>
      <c r="C5" s="1" t="s">
        <v>684</v>
      </c>
      <c r="D5" s="1" t="s">
        <v>684</v>
      </c>
      <c r="E5" s="1" t="s">
        <v>685</v>
      </c>
      <c r="F5" s="1" t="str">
        <f>"39/62"</f>
        <v>39/62</v>
      </c>
      <c r="G5" s="1" t="s">
        <v>10</v>
      </c>
    </row>
    <row r="6" spans="1:7" x14ac:dyDescent="0.25">
      <c r="A6" s="1" t="s">
        <v>1169</v>
      </c>
      <c r="B6" s="1" t="s">
        <v>812</v>
      </c>
      <c r="C6" s="1" t="s">
        <v>1170</v>
      </c>
      <c r="D6" s="1" t="s">
        <v>1171</v>
      </c>
      <c r="E6" s="1" t="s">
        <v>685</v>
      </c>
      <c r="F6" s="1" t="str">
        <f>"57/62"</f>
        <v>57/62</v>
      </c>
      <c r="G6" s="1" t="s">
        <v>10</v>
      </c>
    </row>
    <row r="7" spans="1:7" x14ac:dyDescent="0.25">
      <c r="A7" s="1" t="s">
        <v>1247</v>
      </c>
      <c r="B7" s="1" t="s">
        <v>812</v>
      </c>
      <c r="C7" s="1" t="s">
        <v>1248</v>
      </c>
      <c r="D7" s="1" t="s">
        <v>1249</v>
      </c>
      <c r="E7" s="1" t="s">
        <v>685</v>
      </c>
      <c r="F7" s="1" t="str">
        <f>"47/62"</f>
        <v>47/62</v>
      </c>
      <c r="G7" s="1" t="s">
        <v>10</v>
      </c>
    </row>
    <row r="8" spans="1:7" x14ac:dyDescent="0.25">
      <c r="A8" s="1" t="s">
        <v>1000</v>
      </c>
      <c r="B8" s="1" t="s">
        <v>812</v>
      </c>
      <c r="C8" s="1" t="s">
        <v>1001</v>
      </c>
      <c r="D8" s="1" t="s">
        <v>1002</v>
      </c>
      <c r="E8" s="1" t="s">
        <v>1003</v>
      </c>
      <c r="F8" s="1" t="str">
        <f>"44/58"</f>
        <v>44/58</v>
      </c>
      <c r="G8" s="1" t="s">
        <v>10</v>
      </c>
    </row>
    <row r="9" spans="1:7" x14ac:dyDescent="0.25">
      <c r="A9" s="1" t="s">
        <v>1274</v>
      </c>
      <c r="B9" s="1" t="s">
        <v>812</v>
      </c>
      <c r="C9" s="1" t="s">
        <v>1275</v>
      </c>
      <c r="D9" s="1" t="s">
        <v>1275</v>
      </c>
      <c r="E9" s="1" t="s">
        <v>1276</v>
      </c>
      <c r="F9" s="1" t="str">
        <f>"49/62"</f>
        <v>49/62</v>
      </c>
      <c r="G9" s="1" t="s">
        <v>10</v>
      </c>
    </row>
    <row r="10" spans="1:7" x14ac:dyDescent="0.25">
      <c r="A10" s="1" t="s">
        <v>566</v>
      </c>
      <c r="B10" s="1" t="s">
        <v>505</v>
      </c>
      <c r="C10" s="1" t="s">
        <v>567</v>
      </c>
      <c r="D10" s="1" t="s">
        <v>568</v>
      </c>
      <c r="E10" s="1" t="s">
        <v>569</v>
      </c>
      <c r="F10" s="1" t="str">
        <f>"40/58"</f>
        <v>40/58</v>
      </c>
      <c r="G10" s="1" t="s">
        <v>10</v>
      </c>
    </row>
    <row r="11" spans="1:7" s="2" customFormat="1" x14ac:dyDescent="0.25">
      <c r="A11" s="1" t="s">
        <v>743</v>
      </c>
      <c r="B11" s="1" t="s">
        <v>505</v>
      </c>
      <c r="C11" s="1" t="s">
        <v>744</v>
      </c>
      <c r="D11" s="1" t="s">
        <v>745</v>
      </c>
      <c r="E11" s="1" t="s">
        <v>569</v>
      </c>
      <c r="F11" s="1" t="str">
        <f>"30/58"</f>
        <v>30/58</v>
      </c>
      <c r="G11" s="1" t="s">
        <v>10</v>
      </c>
    </row>
    <row r="12" spans="1:7" x14ac:dyDescent="0.25">
      <c r="A12" s="1" t="s">
        <v>753</v>
      </c>
      <c r="B12" s="1" t="s">
        <v>505</v>
      </c>
      <c r="C12" s="1" t="s">
        <v>754</v>
      </c>
      <c r="D12" s="1" t="s">
        <v>755</v>
      </c>
      <c r="E12" s="1" t="s">
        <v>569</v>
      </c>
      <c r="F12" s="1" t="str">
        <f>"40/58"</f>
        <v>40/58</v>
      </c>
      <c r="G12" s="1" t="s">
        <v>10</v>
      </c>
    </row>
    <row r="13" spans="1:7" x14ac:dyDescent="0.25">
      <c r="A13" s="1" t="s">
        <v>710</v>
      </c>
      <c r="B13" s="1" t="s">
        <v>505</v>
      </c>
      <c r="C13" s="1" t="s">
        <v>711</v>
      </c>
      <c r="D13" s="1" t="s">
        <v>712</v>
      </c>
      <c r="E13" s="1" t="s">
        <v>713</v>
      </c>
      <c r="F13" s="1" t="str">
        <f>"40/58"</f>
        <v>40/58</v>
      </c>
      <c r="G13" s="1" t="s">
        <v>10</v>
      </c>
    </row>
    <row r="14" spans="1:7" x14ac:dyDescent="0.25">
      <c r="A14" s="1" t="s">
        <v>686</v>
      </c>
      <c r="B14" s="1" t="s">
        <v>505</v>
      </c>
      <c r="C14" s="1" t="s">
        <v>687</v>
      </c>
      <c r="D14" s="1" t="s">
        <v>688</v>
      </c>
      <c r="E14" s="1" t="s">
        <v>689</v>
      </c>
      <c r="F14" s="1" t="str">
        <f>"33/58"</f>
        <v>33/58</v>
      </c>
      <c r="G14" s="1" t="s">
        <v>10</v>
      </c>
    </row>
    <row r="15" spans="1:7" x14ac:dyDescent="0.25">
      <c r="A15" s="1" t="s">
        <v>602</v>
      </c>
      <c r="B15" s="1" t="s">
        <v>505</v>
      </c>
      <c r="C15" s="1" t="s">
        <v>603</v>
      </c>
      <c r="D15" s="1" t="s">
        <v>603</v>
      </c>
      <c r="E15" s="1" t="s">
        <v>604</v>
      </c>
      <c r="F15" s="1" t="str">
        <f>"54/88"</f>
        <v>54/88</v>
      </c>
      <c r="G15" s="1" t="s">
        <v>10</v>
      </c>
    </row>
    <row r="16" spans="1:7" s="2" customFormat="1" x14ac:dyDescent="0.25">
      <c r="A16" s="1" t="s">
        <v>703</v>
      </c>
      <c r="B16" s="1" t="s">
        <v>505</v>
      </c>
      <c r="C16" s="1" t="s">
        <v>704</v>
      </c>
      <c r="D16" s="1" t="s">
        <v>705</v>
      </c>
      <c r="E16" s="1" t="s">
        <v>706</v>
      </c>
      <c r="F16" s="1" t="str">
        <f>"54/88"</f>
        <v>54/88</v>
      </c>
      <c r="G16" s="1"/>
    </row>
    <row r="17" spans="1:7" s="2" customFormat="1" x14ac:dyDescent="0.25">
      <c r="A17" s="1" t="s">
        <v>929</v>
      </c>
      <c r="B17" s="1" t="s">
        <v>812</v>
      </c>
      <c r="C17" s="1" t="s">
        <v>930</v>
      </c>
      <c r="D17" s="1" t="s">
        <v>931</v>
      </c>
      <c r="E17" s="1" t="s">
        <v>932</v>
      </c>
      <c r="F17" s="1" t="str">
        <f>"78/88"</f>
        <v>78/88</v>
      </c>
      <c r="G17" s="1" t="s">
        <v>10</v>
      </c>
    </row>
    <row r="18" spans="1:7" s="2" customFormat="1" x14ac:dyDescent="0.25">
      <c r="A18" s="1" t="s">
        <v>147</v>
      </c>
      <c r="B18" s="1" t="s">
        <v>6</v>
      </c>
      <c r="C18" s="1" t="s">
        <v>148</v>
      </c>
      <c r="D18" s="1" t="s">
        <v>149</v>
      </c>
      <c r="E18" s="1" t="s">
        <v>150</v>
      </c>
      <c r="F18" s="1" t="str">
        <f>"14/88"</f>
        <v>14/88</v>
      </c>
      <c r="G18" s="1" t="s">
        <v>10</v>
      </c>
    </row>
    <row r="19" spans="1:7" s="2" customFormat="1" x14ac:dyDescent="0.25">
      <c r="A19" s="1" t="s">
        <v>260</v>
      </c>
      <c r="B19" s="1" t="s">
        <v>6</v>
      </c>
      <c r="C19" s="1" t="s">
        <v>261</v>
      </c>
      <c r="D19" s="1" t="s">
        <v>262</v>
      </c>
      <c r="E19" s="1" t="s">
        <v>263</v>
      </c>
      <c r="F19" s="1" t="str">
        <f>"1/8"</f>
        <v>1/8</v>
      </c>
      <c r="G19" s="1" t="s">
        <v>10</v>
      </c>
    </row>
    <row r="20" spans="1:7" x14ac:dyDescent="0.25">
      <c r="A20" s="1" t="s">
        <v>883</v>
      </c>
      <c r="B20" s="1" t="s">
        <v>812</v>
      </c>
      <c r="C20" s="1" t="s">
        <v>884</v>
      </c>
      <c r="D20" s="1" t="s">
        <v>885</v>
      </c>
      <c r="E20" s="1" t="s">
        <v>886</v>
      </c>
      <c r="F20" s="1" t="str">
        <f>"30/35"</f>
        <v>30/35</v>
      </c>
      <c r="G20" s="1" t="s">
        <v>10</v>
      </c>
    </row>
    <row r="21" spans="1:7" x14ac:dyDescent="0.25">
      <c r="A21" s="1" t="s">
        <v>887</v>
      </c>
      <c r="B21" s="1" t="s">
        <v>812</v>
      </c>
      <c r="C21" s="1" t="s">
        <v>888</v>
      </c>
      <c r="D21" s="1" t="s">
        <v>889</v>
      </c>
      <c r="E21" s="1" t="s">
        <v>886</v>
      </c>
      <c r="F21" s="1" t="str">
        <f>"32/35"</f>
        <v>32/35</v>
      </c>
      <c r="G21" s="1" t="s">
        <v>10</v>
      </c>
    </row>
    <row r="22" spans="1:7" s="2" customFormat="1" x14ac:dyDescent="0.25">
      <c r="A22" s="1" t="s">
        <v>412</v>
      </c>
      <c r="B22" s="1" t="s">
        <v>309</v>
      </c>
      <c r="C22" s="1" t="s">
        <v>413</v>
      </c>
      <c r="D22" s="1" t="s">
        <v>414</v>
      </c>
      <c r="E22" s="1" t="s">
        <v>415</v>
      </c>
      <c r="F22" s="1" t="str">
        <f>"25/92"</f>
        <v>25/92</v>
      </c>
      <c r="G22" s="1" t="s">
        <v>10</v>
      </c>
    </row>
    <row r="23" spans="1:7" x14ac:dyDescent="0.25">
      <c r="A23" s="1" t="s">
        <v>1014</v>
      </c>
      <c r="B23" s="1" t="s">
        <v>812</v>
      </c>
      <c r="C23" s="1" t="s">
        <v>1015</v>
      </c>
      <c r="D23" s="1" t="s">
        <v>1015</v>
      </c>
      <c r="E23" s="1" t="s">
        <v>415</v>
      </c>
      <c r="F23" s="1" t="str">
        <f>"82/92"</f>
        <v>82/92</v>
      </c>
      <c r="G23" s="1" t="s">
        <v>10</v>
      </c>
    </row>
    <row r="24" spans="1:7" x14ac:dyDescent="0.25">
      <c r="A24" s="1" t="s">
        <v>1164</v>
      </c>
      <c r="B24" s="1" t="s">
        <v>812</v>
      </c>
      <c r="C24" s="1" t="s">
        <v>1165</v>
      </c>
      <c r="D24" s="1" t="s">
        <v>1166</v>
      </c>
      <c r="E24" s="1" t="s">
        <v>415</v>
      </c>
      <c r="F24" s="1" t="str">
        <f>"87/92"</f>
        <v>87/92</v>
      </c>
    </row>
    <row r="25" spans="1:7" s="2" customFormat="1" x14ac:dyDescent="0.25">
      <c r="A25" s="1" t="s">
        <v>765</v>
      </c>
      <c r="B25" s="1" t="s">
        <v>505</v>
      </c>
      <c r="C25" s="1" t="s">
        <v>766</v>
      </c>
      <c r="D25" s="1" t="s">
        <v>767</v>
      </c>
      <c r="E25" s="1" t="s">
        <v>768</v>
      </c>
      <c r="F25" s="1" t="str">
        <f>"48/92"</f>
        <v>48/92</v>
      </c>
      <c r="G25" s="1" t="s">
        <v>10</v>
      </c>
    </row>
    <row r="26" spans="1:7" x14ac:dyDescent="0.25">
      <c r="A26" s="1" t="s">
        <v>787</v>
      </c>
      <c r="B26" s="1" t="s">
        <v>505</v>
      </c>
      <c r="C26" s="1" t="s">
        <v>788</v>
      </c>
      <c r="D26" s="1" t="s">
        <v>789</v>
      </c>
      <c r="E26" s="1" t="s">
        <v>790</v>
      </c>
      <c r="F26" s="1" t="str">
        <f>"63/92"</f>
        <v>63/92</v>
      </c>
      <c r="G26" s="1" t="s">
        <v>10</v>
      </c>
    </row>
    <row r="27" spans="1:7" s="2" customFormat="1" x14ac:dyDescent="0.25">
      <c r="A27" s="1" t="s">
        <v>28</v>
      </c>
      <c r="B27" s="1" t="s">
        <v>6</v>
      </c>
      <c r="C27" s="1" t="s">
        <v>29</v>
      </c>
      <c r="D27" s="1" t="s">
        <v>30</v>
      </c>
      <c r="E27" s="1" t="s">
        <v>14</v>
      </c>
      <c r="F27" s="1" t="str">
        <f>"17/84"</f>
        <v>17/84</v>
      </c>
      <c r="G27" s="1" t="s">
        <v>10</v>
      </c>
    </row>
    <row r="28" spans="1:7" s="2" customFormat="1" x14ac:dyDescent="0.25">
      <c r="A28" s="1" t="s">
        <v>1035</v>
      </c>
      <c r="B28" s="1" t="s">
        <v>812</v>
      </c>
      <c r="C28" s="1" t="s">
        <v>1036</v>
      </c>
      <c r="D28" s="1" t="s">
        <v>1036</v>
      </c>
      <c r="E28" s="1" t="s">
        <v>1037</v>
      </c>
      <c r="F28" s="1" t="str">
        <f>"83/84"</f>
        <v>83/84</v>
      </c>
      <c r="G28" s="1" t="s">
        <v>10</v>
      </c>
    </row>
    <row r="29" spans="1:7" x14ac:dyDescent="0.25">
      <c r="A29" s="1" t="s">
        <v>275</v>
      </c>
      <c r="B29" s="1" t="s">
        <v>6</v>
      </c>
      <c r="C29" s="1" t="s">
        <v>276</v>
      </c>
      <c r="D29" s="1" t="s">
        <v>277</v>
      </c>
      <c r="E29" s="1" t="s">
        <v>278</v>
      </c>
      <c r="F29" s="1" t="str">
        <f>"9/84"</f>
        <v>9/84</v>
      </c>
      <c r="G29" s="1" t="s">
        <v>10</v>
      </c>
    </row>
    <row r="30" spans="1:7" x14ac:dyDescent="0.25">
      <c r="A30" s="1" t="s">
        <v>62</v>
      </c>
      <c r="B30" s="1" t="s">
        <v>6</v>
      </c>
      <c r="C30" s="1" t="s">
        <v>63</v>
      </c>
      <c r="D30" s="1" t="s">
        <v>64</v>
      </c>
      <c r="E30" s="1" t="s">
        <v>65</v>
      </c>
      <c r="F30" s="1" t="str">
        <f>"3/69"</f>
        <v>3/69</v>
      </c>
      <c r="G30" s="1" t="s">
        <v>10</v>
      </c>
    </row>
    <row r="31" spans="1:7" x14ac:dyDescent="0.25">
      <c r="A31" s="1" t="s">
        <v>1327</v>
      </c>
      <c r="B31" s="1" t="s">
        <v>812</v>
      </c>
      <c r="C31" s="1" t="s">
        <v>1328</v>
      </c>
      <c r="D31" s="1" t="s">
        <v>1329</v>
      </c>
      <c r="E31" s="1" t="s">
        <v>65</v>
      </c>
      <c r="F31" s="1" t="str">
        <f>"66/69"</f>
        <v>66/69</v>
      </c>
      <c r="G31" s="1" t="s">
        <v>10</v>
      </c>
    </row>
    <row r="32" spans="1:7" x14ac:dyDescent="0.25">
      <c r="A32" s="1" t="s">
        <v>222</v>
      </c>
      <c r="B32" s="1" t="s">
        <v>6</v>
      </c>
      <c r="C32" s="1" t="s">
        <v>223</v>
      </c>
      <c r="D32" s="1" t="s">
        <v>224</v>
      </c>
      <c r="E32" s="1" t="s">
        <v>225</v>
      </c>
      <c r="F32" s="1" t="str">
        <f>"3/19"</f>
        <v>3/19</v>
      </c>
      <c r="G32" s="1" t="s">
        <v>10</v>
      </c>
    </row>
    <row r="33" spans="1:7" x14ac:dyDescent="0.25">
      <c r="A33" s="1" t="s">
        <v>973</v>
      </c>
      <c r="B33" s="1" t="s">
        <v>812</v>
      </c>
      <c r="C33" s="1" t="s">
        <v>974</v>
      </c>
      <c r="D33" s="1" t="s">
        <v>975</v>
      </c>
      <c r="E33" s="1" t="s">
        <v>976</v>
      </c>
      <c r="F33" s="1" t="str">
        <f>"19/24"</f>
        <v>19/24</v>
      </c>
      <c r="G33" s="1" t="s">
        <v>10</v>
      </c>
    </row>
    <row r="34" spans="1:7" x14ac:dyDescent="0.25">
      <c r="A34" s="1" t="s">
        <v>940</v>
      </c>
      <c r="B34" s="1" t="s">
        <v>812</v>
      </c>
      <c r="C34" s="1" t="s">
        <v>941</v>
      </c>
      <c r="D34" s="1" t="s">
        <v>942</v>
      </c>
      <c r="E34" s="1" t="s">
        <v>943</v>
      </c>
      <c r="F34" s="1" t="str">
        <f>"55/65"</f>
        <v>55/65</v>
      </c>
      <c r="G34" s="1" t="s">
        <v>10</v>
      </c>
    </row>
    <row r="35" spans="1:7" s="2" customFormat="1" x14ac:dyDescent="0.25">
      <c r="A35" s="1" t="s">
        <v>811</v>
      </c>
      <c r="B35" s="1" t="s">
        <v>812</v>
      </c>
      <c r="C35" s="1" t="s">
        <v>813</v>
      </c>
      <c r="D35" s="1" t="s">
        <v>814</v>
      </c>
      <c r="E35" s="1" t="s">
        <v>815</v>
      </c>
      <c r="F35" s="1" t="str">
        <f>"61/70"</f>
        <v>61/70</v>
      </c>
      <c r="G35" s="1" t="s">
        <v>10</v>
      </c>
    </row>
    <row r="36" spans="1:7" x14ac:dyDescent="0.25">
      <c r="A36" s="1" t="s">
        <v>627</v>
      </c>
      <c r="B36" s="1" t="s">
        <v>505</v>
      </c>
      <c r="C36" s="1" t="s">
        <v>628</v>
      </c>
      <c r="D36" s="1" t="s">
        <v>8</v>
      </c>
      <c r="E36" s="1" t="s">
        <v>629</v>
      </c>
      <c r="F36" s="1" t="str">
        <f>"34/62"</f>
        <v>34/62</v>
      </c>
      <c r="G36" s="1" t="s">
        <v>10</v>
      </c>
    </row>
    <row r="37" spans="1:7" s="2" customFormat="1" x14ac:dyDescent="0.25">
      <c r="A37" s="1" t="s">
        <v>907</v>
      </c>
      <c r="B37" s="1" t="s">
        <v>812</v>
      </c>
      <c r="C37" s="1" t="s">
        <v>908</v>
      </c>
      <c r="D37" s="1" t="s">
        <v>909</v>
      </c>
      <c r="E37" s="1" t="s">
        <v>910</v>
      </c>
      <c r="F37" s="1" t="str">
        <f>"50/65"</f>
        <v>50/65</v>
      </c>
      <c r="G37" s="1" t="s">
        <v>10</v>
      </c>
    </row>
    <row r="38" spans="1:7" s="2" customFormat="1" x14ac:dyDescent="0.25">
      <c r="A38" s="1" t="s">
        <v>993</v>
      </c>
      <c r="B38" s="1" t="s">
        <v>812</v>
      </c>
      <c r="C38" s="1" t="s">
        <v>994</v>
      </c>
      <c r="D38" s="1" t="s">
        <v>995</v>
      </c>
      <c r="E38" s="1" t="s">
        <v>910</v>
      </c>
      <c r="F38" s="1" t="str">
        <f>"50/65"</f>
        <v>50/65</v>
      </c>
      <c r="G38" s="1" t="s">
        <v>10</v>
      </c>
    </row>
    <row r="39" spans="1:7" x14ac:dyDescent="0.25">
      <c r="A39" s="1" t="s">
        <v>299</v>
      </c>
      <c r="B39" s="1" t="s">
        <v>6</v>
      </c>
      <c r="C39" s="1" t="s">
        <v>300</v>
      </c>
      <c r="D39" s="1" t="s">
        <v>300</v>
      </c>
      <c r="E39" s="1" t="s">
        <v>301</v>
      </c>
      <c r="F39" s="1" t="str">
        <f>"20/92"</f>
        <v>20/92</v>
      </c>
      <c r="G39" s="1" t="s">
        <v>10</v>
      </c>
    </row>
    <row r="40" spans="1:7" x14ac:dyDescent="0.25">
      <c r="A40" s="1" t="s">
        <v>821</v>
      </c>
      <c r="B40" s="1" t="s">
        <v>812</v>
      </c>
      <c r="C40" s="1" t="s">
        <v>822</v>
      </c>
      <c r="D40" s="1" t="s">
        <v>823</v>
      </c>
      <c r="E40" s="1" t="s">
        <v>301</v>
      </c>
      <c r="F40" s="1" t="str">
        <f>"83/92"</f>
        <v>83/92</v>
      </c>
      <c r="G40" s="1" t="s">
        <v>10</v>
      </c>
    </row>
    <row r="41" spans="1:7" x14ac:dyDescent="0.25">
      <c r="A41" s="1" t="s">
        <v>1158</v>
      </c>
      <c r="B41" s="1" t="s">
        <v>812</v>
      </c>
      <c r="C41" s="1" t="s">
        <v>1159</v>
      </c>
      <c r="D41" s="1" t="s">
        <v>1160</v>
      </c>
      <c r="E41" s="1" t="s">
        <v>301</v>
      </c>
      <c r="F41" s="1" t="str">
        <f>"80/92"</f>
        <v>80/92</v>
      </c>
      <c r="G41" s="1" t="s">
        <v>10</v>
      </c>
    </row>
    <row r="42" spans="1:7" s="2" customFormat="1" x14ac:dyDescent="0.25">
      <c r="A42" s="1" t="s">
        <v>1193</v>
      </c>
      <c r="B42" s="1" t="s">
        <v>812</v>
      </c>
      <c r="C42" s="1" t="s">
        <v>1194</v>
      </c>
      <c r="D42" s="1" t="s">
        <v>1195</v>
      </c>
      <c r="E42" s="1" t="s">
        <v>301</v>
      </c>
      <c r="F42" s="1" t="str">
        <f>"78/92"</f>
        <v>78/92</v>
      </c>
      <c r="G42" s="1" t="s">
        <v>10</v>
      </c>
    </row>
    <row r="43" spans="1:7" s="2" customFormat="1" x14ac:dyDescent="0.25">
      <c r="A43" s="1" t="s">
        <v>699</v>
      </c>
      <c r="B43" s="1" t="s">
        <v>505</v>
      </c>
      <c r="C43" s="1" t="s">
        <v>700</v>
      </c>
      <c r="D43" s="1" t="s">
        <v>701</v>
      </c>
      <c r="E43" s="1" t="s">
        <v>702</v>
      </c>
      <c r="F43" s="1" t="str">
        <f>"101/142"</f>
        <v>101/142</v>
      </c>
      <c r="G43" s="1" t="s">
        <v>10</v>
      </c>
    </row>
    <row r="44" spans="1:7" x14ac:dyDescent="0.25">
      <c r="A44" s="1" t="s">
        <v>749</v>
      </c>
      <c r="B44" s="1" t="s">
        <v>505</v>
      </c>
      <c r="C44" s="1" t="s">
        <v>750</v>
      </c>
      <c r="D44" s="1" t="s">
        <v>751</v>
      </c>
      <c r="E44" s="1" t="s">
        <v>752</v>
      </c>
      <c r="F44" s="1" t="str">
        <f>"94/142"</f>
        <v>94/142</v>
      </c>
      <c r="G44" s="1" t="s">
        <v>10</v>
      </c>
    </row>
    <row r="45" spans="1:7" s="2" customFormat="1" x14ac:dyDescent="0.25">
      <c r="A45" s="1" t="s">
        <v>648</v>
      </c>
      <c r="B45" s="1" t="s">
        <v>505</v>
      </c>
      <c r="C45" s="1" t="s">
        <v>649</v>
      </c>
      <c r="D45" s="1" t="s">
        <v>650</v>
      </c>
      <c r="E45" s="1" t="s">
        <v>651</v>
      </c>
      <c r="F45" s="1" t="str">
        <f>"77/111"</f>
        <v>77/111</v>
      </c>
      <c r="G45" s="1" t="s">
        <v>10</v>
      </c>
    </row>
    <row r="46" spans="1:7" x14ac:dyDescent="0.25">
      <c r="A46" s="1" t="s">
        <v>218</v>
      </c>
      <c r="B46" s="1" t="s">
        <v>6</v>
      </c>
      <c r="C46" s="1" t="s">
        <v>219</v>
      </c>
      <c r="D46" s="1" t="s">
        <v>220</v>
      </c>
      <c r="E46" s="1" t="s">
        <v>221</v>
      </c>
      <c r="F46" s="1" t="str">
        <f>"14/111"</f>
        <v>14/111</v>
      </c>
      <c r="G46" s="1" t="s">
        <v>10</v>
      </c>
    </row>
    <row r="47" spans="1:7" x14ac:dyDescent="0.25">
      <c r="A47" s="1" t="s">
        <v>270</v>
      </c>
      <c r="B47" s="1" t="s">
        <v>6</v>
      </c>
      <c r="C47" s="1" t="s">
        <v>8</v>
      </c>
      <c r="D47" s="1" t="s">
        <v>271</v>
      </c>
      <c r="E47" s="1" t="s">
        <v>272</v>
      </c>
      <c r="F47" s="1" t="str">
        <f>"1/53"</f>
        <v>1/53</v>
      </c>
      <c r="G47" s="1" t="s">
        <v>10</v>
      </c>
    </row>
    <row r="48" spans="1:7" s="2" customFormat="1" x14ac:dyDescent="0.25">
      <c r="A48" s="1" t="s">
        <v>498</v>
      </c>
      <c r="B48" s="1" t="s">
        <v>309</v>
      </c>
      <c r="C48" s="1" t="s">
        <v>499</v>
      </c>
      <c r="D48" s="1" t="s">
        <v>500</v>
      </c>
      <c r="E48" s="1" t="s">
        <v>39</v>
      </c>
      <c r="F48" s="1" t="str">
        <f>"147/380"</f>
        <v>147/380</v>
      </c>
      <c r="G48" s="1" t="s">
        <v>10</v>
      </c>
    </row>
    <row r="49" spans="1:7" x14ac:dyDescent="0.25">
      <c r="A49" s="1" t="s">
        <v>944</v>
      </c>
      <c r="B49" s="1" t="s">
        <v>812</v>
      </c>
      <c r="C49" s="1" t="s">
        <v>945</v>
      </c>
      <c r="D49" s="1" t="s">
        <v>946</v>
      </c>
      <c r="E49" s="1" t="s">
        <v>251</v>
      </c>
      <c r="F49" s="1" t="str">
        <f>"150/154"</f>
        <v>150/154</v>
      </c>
      <c r="G49" s="1" t="s">
        <v>10</v>
      </c>
    </row>
    <row r="50" spans="1:7" s="2" customFormat="1" x14ac:dyDescent="0.25">
      <c r="A50" s="1" t="s">
        <v>1179</v>
      </c>
      <c r="B50" s="1" t="s">
        <v>812</v>
      </c>
      <c r="C50" s="1" t="s">
        <v>1180</v>
      </c>
      <c r="D50" s="1" t="s">
        <v>1181</v>
      </c>
      <c r="E50" s="1" t="s">
        <v>251</v>
      </c>
      <c r="F50" s="1" t="str">
        <f>"147/154"</f>
        <v>147/154</v>
      </c>
      <c r="G50" s="1" t="s">
        <v>10</v>
      </c>
    </row>
    <row r="51" spans="1:7" s="2" customFormat="1" x14ac:dyDescent="0.25">
      <c r="A51" s="1" t="s">
        <v>356</v>
      </c>
      <c r="B51" s="1" t="s">
        <v>309</v>
      </c>
      <c r="C51" s="1" t="s">
        <v>357</v>
      </c>
      <c r="D51" s="1" t="s">
        <v>358</v>
      </c>
      <c r="E51" s="1" t="s">
        <v>359</v>
      </c>
      <c r="F51" s="1" t="str">
        <f>"51/143"</f>
        <v>51/143</v>
      </c>
      <c r="G51" s="1" t="s">
        <v>10</v>
      </c>
    </row>
    <row r="52" spans="1:7" x14ac:dyDescent="0.25">
      <c r="A52" s="1" t="s">
        <v>654</v>
      </c>
      <c r="B52" s="1" t="s">
        <v>505</v>
      </c>
      <c r="C52" s="1" t="s">
        <v>655</v>
      </c>
      <c r="D52" s="1" t="s">
        <v>656</v>
      </c>
      <c r="E52" s="1" t="s">
        <v>359</v>
      </c>
      <c r="F52" s="1" t="str">
        <f>"86/143"</f>
        <v>86/143</v>
      </c>
      <c r="G52" s="1" t="s">
        <v>10</v>
      </c>
    </row>
    <row r="53" spans="1:7" x14ac:dyDescent="0.25">
      <c r="A53" s="1" t="s">
        <v>890</v>
      </c>
      <c r="B53" s="1" t="s">
        <v>812</v>
      </c>
      <c r="C53" s="1" t="s">
        <v>891</v>
      </c>
      <c r="D53" s="1" t="s">
        <v>892</v>
      </c>
      <c r="E53" s="1" t="s">
        <v>359</v>
      </c>
      <c r="F53" s="1" t="str">
        <f>"112/143"</f>
        <v>112/143</v>
      </c>
      <c r="G53" s="1" t="s">
        <v>10</v>
      </c>
    </row>
    <row r="54" spans="1:7" x14ac:dyDescent="0.25">
      <c r="A54" s="1" t="s">
        <v>1041</v>
      </c>
      <c r="B54" s="1" t="s">
        <v>812</v>
      </c>
      <c r="C54" s="1" t="s">
        <v>1042</v>
      </c>
      <c r="D54" s="1" t="s">
        <v>1043</v>
      </c>
      <c r="E54" s="1" t="s">
        <v>359</v>
      </c>
      <c r="F54" s="1" t="str">
        <f>"132/143"</f>
        <v>132/143</v>
      </c>
      <c r="G54" s="1" t="s">
        <v>10</v>
      </c>
    </row>
    <row r="55" spans="1:7" x14ac:dyDescent="0.25">
      <c r="A55" s="1" t="s">
        <v>865</v>
      </c>
      <c r="B55" s="1" t="s">
        <v>812</v>
      </c>
      <c r="C55" s="1" t="s">
        <v>866</v>
      </c>
      <c r="D55" s="1" t="s">
        <v>867</v>
      </c>
      <c r="E55" s="1" t="s">
        <v>868</v>
      </c>
      <c r="F55" s="1" t="str">
        <f>"168/213"</f>
        <v>168/213</v>
      </c>
      <c r="G55" s="1" t="s">
        <v>10</v>
      </c>
    </row>
    <row r="56" spans="1:7" s="2" customFormat="1" x14ac:dyDescent="0.25">
      <c r="A56" s="1" t="s">
        <v>110</v>
      </c>
      <c r="B56" s="1" t="s">
        <v>6</v>
      </c>
      <c r="C56" s="1" t="s">
        <v>111</v>
      </c>
      <c r="D56" s="1" t="s">
        <v>112</v>
      </c>
      <c r="E56" s="1" t="s">
        <v>113</v>
      </c>
      <c r="F56" s="1" t="str">
        <f>"13/136"</f>
        <v>13/136</v>
      </c>
      <c r="G56" s="1" t="s">
        <v>10</v>
      </c>
    </row>
    <row r="57" spans="1:7" x14ac:dyDescent="0.25">
      <c r="A57" s="1" t="s">
        <v>522</v>
      </c>
      <c r="B57" s="1" t="s">
        <v>505</v>
      </c>
      <c r="C57" s="1" t="s">
        <v>523</v>
      </c>
      <c r="D57" s="1" t="s">
        <v>524</v>
      </c>
      <c r="E57" s="1" t="s">
        <v>525</v>
      </c>
      <c r="F57" s="1" t="str">
        <f>"53/73"</f>
        <v>53/73</v>
      </c>
      <c r="G57" s="1" t="s">
        <v>10</v>
      </c>
    </row>
    <row r="58" spans="1:7" x14ac:dyDescent="0.25">
      <c r="A58" s="1" t="s">
        <v>279</v>
      </c>
      <c r="B58" s="1" t="s">
        <v>6</v>
      </c>
      <c r="C58" s="1" t="s">
        <v>280</v>
      </c>
      <c r="D58" s="1" t="s">
        <v>281</v>
      </c>
      <c r="E58" s="1" t="s">
        <v>282</v>
      </c>
      <c r="F58" s="1" t="str">
        <f>"32/178"</f>
        <v>32/178</v>
      </c>
      <c r="G58" s="1" t="s">
        <v>10</v>
      </c>
    </row>
    <row r="59" spans="1:7" s="2" customFormat="1" x14ac:dyDescent="0.25">
      <c r="A59" s="1" t="s">
        <v>283</v>
      </c>
      <c r="B59" s="1" t="s">
        <v>6</v>
      </c>
      <c r="C59" s="1" t="s">
        <v>284</v>
      </c>
      <c r="D59" s="1" t="s">
        <v>285</v>
      </c>
      <c r="E59" s="1" t="s">
        <v>282</v>
      </c>
      <c r="F59" s="1" t="str">
        <f>"10/178"</f>
        <v>10/178</v>
      </c>
      <c r="G59" s="1" t="s">
        <v>10</v>
      </c>
    </row>
    <row r="60" spans="1:7" x14ac:dyDescent="0.25">
      <c r="A60" s="1" t="s">
        <v>947</v>
      </c>
      <c r="B60" s="1" t="s">
        <v>812</v>
      </c>
      <c r="C60" s="1" t="s">
        <v>948</v>
      </c>
      <c r="D60" s="1" t="s">
        <v>949</v>
      </c>
      <c r="E60" s="1" t="s">
        <v>282</v>
      </c>
      <c r="F60" s="1" t="str">
        <f>"174/178"</f>
        <v>174/178</v>
      </c>
      <c r="G60" s="1" t="s">
        <v>10</v>
      </c>
    </row>
    <row r="61" spans="1:7" x14ac:dyDescent="0.25">
      <c r="A61" s="1" t="s">
        <v>1087</v>
      </c>
      <c r="B61" s="1" t="s">
        <v>812</v>
      </c>
      <c r="C61" s="1" t="s">
        <v>1088</v>
      </c>
      <c r="D61" s="1" t="s">
        <v>1089</v>
      </c>
      <c r="E61" s="1" t="s">
        <v>282</v>
      </c>
      <c r="F61" s="1" t="str">
        <f>"139/178"</f>
        <v>139/178</v>
      </c>
      <c r="G61" s="1" t="s">
        <v>10</v>
      </c>
    </row>
    <row r="62" spans="1:7" s="2" customFormat="1" x14ac:dyDescent="0.25">
      <c r="A62" s="1" t="s">
        <v>1312</v>
      </c>
      <c r="B62" s="1" t="s">
        <v>812</v>
      </c>
      <c r="C62" s="1" t="s">
        <v>1313</v>
      </c>
      <c r="D62" s="1" t="s">
        <v>1313</v>
      </c>
      <c r="E62" s="1" t="s">
        <v>282</v>
      </c>
      <c r="F62" s="1" t="str">
        <f>"155/178"</f>
        <v>155/178</v>
      </c>
      <c r="G62" s="1" t="s">
        <v>10</v>
      </c>
    </row>
    <row r="63" spans="1:7" s="2" customFormat="1" x14ac:dyDescent="0.25">
      <c r="A63" s="1" t="s">
        <v>1324</v>
      </c>
      <c r="B63" s="1" t="s">
        <v>812</v>
      </c>
      <c r="C63" s="1" t="s">
        <v>1325</v>
      </c>
      <c r="D63" s="1" t="s">
        <v>1326</v>
      </c>
      <c r="E63" s="1" t="s">
        <v>282</v>
      </c>
      <c r="F63" s="1" t="str">
        <f>"150/178"</f>
        <v>150/178</v>
      </c>
      <c r="G63" s="1" t="s">
        <v>10</v>
      </c>
    </row>
    <row r="64" spans="1:7" x14ac:dyDescent="0.25">
      <c r="A64" s="1" t="s">
        <v>381</v>
      </c>
      <c r="B64" s="1" t="s">
        <v>309</v>
      </c>
      <c r="C64" s="1" t="s">
        <v>382</v>
      </c>
      <c r="D64" s="1" t="s">
        <v>382</v>
      </c>
      <c r="E64" s="1" t="s">
        <v>383</v>
      </c>
      <c r="F64" s="1" t="str">
        <f>"18/52"</f>
        <v>18/52</v>
      </c>
      <c r="G64" s="1" t="s">
        <v>10</v>
      </c>
    </row>
    <row r="65" spans="1:7" s="2" customFormat="1" x14ac:dyDescent="0.25">
      <c r="A65" s="1" t="s">
        <v>950</v>
      </c>
      <c r="B65" s="1" t="s">
        <v>812</v>
      </c>
      <c r="C65" s="1" t="s">
        <v>951</v>
      </c>
      <c r="D65" s="1" t="s">
        <v>952</v>
      </c>
      <c r="E65" s="1" t="s">
        <v>383</v>
      </c>
      <c r="F65" s="1" t="str">
        <f>"44/52"</f>
        <v>44/52</v>
      </c>
      <c r="G65" s="1" t="s">
        <v>10</v>
      </c>
    </row>
    <row r="66" spans="1:7" x14ac:dyDescent="0.25">
      <c r="A66" s="1" t="s">
        <v>636</v>
      </c>
      <c r="B66" s="1" t="s">
        <v>505</v>
      </c>
      <c r="C66" s="1" t="s">
        <v>637</v>
      </c>
      <c r="D66" s="1" t="s">
        <v>637</v>
      </c>
      <c r="E66" s="1" t="s">
        <v>638</v>
      </c>
      <c r="F66" s="1" t="str">
        <f>"120/161"</f>
        <v>120/161</v>
      </c>
      <c r="G66" s="1" t="s">
        <v>10</v>
      </c>
    </row>
    <row r="67" spans="1:7" x14ac:dyDescent="0.25">
      <c r="A67" s="1" t="s">
        <v>256</v>
      </c>
      <c r="B67" s="1" t="s">
        <v>6</v>
      </c>
      <c r="C67" s="1" t="s">
        <v>257</v>
      </c>
      <c r="D67" s="1" t="s">
        <v>258</v>
      </c>
      <c r="E67" s="1" t="s">
        <v>259</v>
      </c>
      <c r="F67" s="1" t="str">
        <f>"6/142"</f>
        <v>6/142</v>
      </c>
      <c r="G67" s="1" t="s">
        <v>10</v>
      </c>
    </row>
    <row r="68" spans="1:7" x14ac:dyDescent="0.25">
      <c r="A68" s="1" t="s">
        <v>416</v>
      </c>
      <c r="B68" s="1" t="s">
        <v>309</v>
      </c>
      <c r="C68" s="1" t="s">
        <v>417</v>
      </c>
      <c r="D68" s="1" t="s">
        <v>418</v>
      </c>
      <c r="E68" s="1" t="s">
        <v>313</v>
      </c>
      <c r="F68" s="1" t="str">
        <f>"73/212"</f>
        <v>73/212</v>
      </c>
      <c r="G68" s="1" t="s">
        <v>10</v>
      </c>
    </row>
    <row r="69" spans="1:7" s="2" customFormat="1" x14ac:dyDescent="0.25">
      <c r="A69" s="1" t="s">
        <v>591</v>
      </c>
      <c r="B69" s="1" t="s">
        <v>505</v>
      </c>
      <c r="C69" s="1" t="s">
        <v>592</v>
      </c>
      <c r="D69" s="1" t="s">
        <v>593</v>
      </c>
      <c r="E69" s="1" t="s">
        <v>313</v>
      </c>
      <c r="F69" s="1" t="str">
        <f>"121/212"</f>
        <v>121/212</v>
      </c>
      <c r="G69" s="1" t="s">
        <v>10</v>
      </c>
    </row>
    <row r="70" spans="1:7" x14ac:dyDescent="0.25">
      <c r="A70" s="1" t="s">
        <v>1080</v>
      </c>
      <c r="B70" s="1" t="s">
        <v>812</v>
      </c>
      <c r="C70" s="1" t="s">
        <v>1081</v>
      </c>
      <c r="D70" s="1" t="s">
        <v>1082</v>
      </c>
      <c r="E70" s="1" t="s">
        <v>313</v>
      </c>
      <c r="F70" s="1" t="str">
        <f>"179/212"</f>
        <v>179/212</v>
      </c>
      <c r="G70" s="1" t="s">
        <v>10</v>
      </c>
    </row>
    <row r="71" spans="1:7" s="2" customFormat="1" x14ac:dyDescent="0.25">
      <c r="A71" s="1" t="s">
        <v>600</v>
      </c>
      <c r="B71" s="1" t="s">
        <v>505</v>
      </c>
      <c r="C71" s="1" t="s">
        <v>601</v>
      </c>
      <c r="D71" s="1" t="s">
        <v>601</v>
      </c>
      <c r="E71" s="1" t="s">
        <v>56</v>
      </c>
      <c r="F71" s="1" t="str">
        <f>"70/96"</f>
        <v>70/96</v>
      </c>
      <c r="G71" s="1" t="s">
        <v>10</v>
      </c>
    </row>
    <row r="72" spans="1:7" s="2" customFormat="1" x14ac:dyDescent="0.25">
      <c r="A72" s="1" t="s">
        <v>47</v>
      </c>
      <c r="B72" s="1" t="s">
        <v>6</v>
      </c>
      <c r="C72" s="1" t="s">
        <v>48</v>
      </c>
      <c r="D72" s="1" t="s">
        <v>49</v>
      </c>
      <c r="E72" s="1" t="s">
        <v>50</v>
      </c>
      <c r="F72" s="1" t="str">
        <f>"17/269"</f>
        <v>17/269</v>
      </c>
      <c r="G72" s="1"/>
    </row>
    <row r="73" spans="1:7" s="2" customFormat="1" x14ac:dyDescent="0.25">
      <c r="A73" s="1" t="s">
        <v>476</v>
      </c>
      <c r="B73" s="1" t="s">
        <v>309</v>
      </c>
      <c r="C73" s="1" t="s">
        <v>477</v>
      </c>
      <c r="D73" s="1" t="s">
        <v>477</v>
      </c>
      <c r="E73" s="1" t="s">
        <v>478</v>
      </c>
      <c r="F73" s="1" t="str">
        <f>"54/147"</f>
        <v>54/147</v>
      </c>
      <c r="G73" s="1" t="s">
        <v>10</v>
      </c>
    </row>
    <row r="74" spans="1:7" x14ac:dyDescent="0.25">
      <c r="A74" s="1" t="s">
        <v>402</v>
      </c>
      <c r="B74" s="1" t="s">
        <v>309</v>
      </c>
      <c r="C74" s="1" t="s">
        <v>403</v>
      </c>
      <c r="D74" s="1" t="s">
        <v>404</v>
      </c>
      <c r="E74" s="1" t="s">
        <v>405</v>
      </c>
      <c r="F74" s="1" t="str">
        <f>"54/145"</f>
        <v>54/145</v>
      </c>
      <c r="G74" s="1" t="s">
        <v>10</v>
      </c>
    </row>
    <row r="75" spans="1:7" x14ac:dyDescent="0.25">
      <c r="A75" s="1" t="s">
        <v>657</v>
      </c>
      <c r="B75" s="1" t="s">
        <v>505</v>
      </c>
      <c r="C75" s="1" t="s">
        <v>658</v>
      </c>
      <c r="D75" s="1" t="s">
        <v>659</v>
      </c>
      <c r="E75" s="1" t="s">
        <v>405</v>
      </c>
      <c r="F75" s="1" t="str">
        <f>"92/145"</f>
        <v>92/145</v>
      </c>
    </row>
    <row r="76" spans="1:7" s="2" customFormat="1" x14ac:dyDescent="0.25">
      <c r="A76" s="1" t="s">
        <v>666</v>
      </c>
      <c r="B76" s="1" t="s">
        <v>505</v>
      </c>
      <c r="C76" s="1" t="s">
        <v>667</v>
      </c>
      <c r="D76" s="1" t="s">
        <v>667</v>
      </c>
      <c r="E76" s="1" t="s">
        <v>668</v>
      </c>
      <c r="F76" s="1" t="str">
        <f>"73/145"</f>
        <v>73/145</v>
      </c>
      <c r="G76" s="1" t="s">
        <v>10</v>
      </c>
    </row>
    <row r="77" spans="1:7" s="2" customFormat="1" x14ac:dyDescent="0.25">
      <c r="A77" s="1" t="s">
        <v>127</v>
      </c>
      <c r="B77" s="1" t="s">
        <v>6</v>
      </c>
      <c r="C77" s="1" t="s">
        <v>128</v>
      </c>
      <c r="D77" s="1" t="s">
        <v>129</v>
      </c>
      <c r="E77" s="1" t="s">
        <v>130</v>
      </c>
      <c r="F77" s="1" t="str">
        <f>"2/194"</f>
        <v>2/194</v>
      </c>
      <c r="G77" s="1" t="s">
        <v>10</v>
      </c>
    </row>
    <row r="78" spans="1:7" x14ac:dyDescent="0.25">
      <c r="A78" s="1" t="s">
        <v>11</v>
      </c>
      <c r="B78" s="1" t="s">
        <v>6</v>
      </c>
      <c r="C78" s="1" t="s">
        <v>8</v>
      </c>
      <c r="D78" s="1" t="s">
        <v>12</v>
      </c>
      <c r="E78" s="1" t="s">
        <v>13</v>
      </c>
      <c r="F78" s="1" t="str">
        <f>"1/194"</f>
        <v>1/194</v>
      </c>
      <c r="G78" s="1" t="s">
        <v>10</v>
      </c>
    </row>
    <row r="79" spans="1:7" x14ac:dyDescent="0.25">
      <c r="A79" s="1" t="s">
        <v>669</v>
      </c>
      <c r="B79" s="1" t="s">
        <v>505</v>
      </c>
      <c r="C79" s="1" t="s">
        <v>670</v>
      </c>
      <c r="D79" s="1" t="s">
        <v>671</v>
      </c>
      <c r="E79" s="1" t="s">
        <v>672</v>
      </c>
      <c r="F79" s="1" t="str">
        <f>"67/108"</f>
        <v>67/108</v>
      </c>
      <c r="G79" s="1" t="s">
        <v>10</v>
      </c>
    </row>
    <row r="80" spans="1:7" x14ac:dyDescent="0.25">
      <c r="A80" s="1" t="s">
        <v>1244</v>
      </c>
      <c r="B80" s="1" t="s">
        <v>812</v>
      </c>
      <c r="C80" s="1" t="s">
        <v>1245</v>
      </c>
      <c r="D80" s="1" t="s">
        <v>1245</v>
      </c>
      <c r="E80" s="1" t="s">
        <v>1246</v>
      </c>
      <c r="F80" s="1" t="str">
        <f>"82/108"</f>
        <v>82/108</v>
      </c>
      <c r="G80" s="1" t="s">
        <v>10</v>
      </c>
    </row>
    <row r="81" spans="1:7" s="2" customFormat="1" x14ac:dyDescent="0.25">
      <c r="A81" s="1" t="s">
        <v>556</v>
      </c>
      <c r="B81" s="1" t="s">
        <v>505</v>
      </c>
      <c r="C81" s="1" t="s">
        <v>557</v>
      </c>
      <c r="D81" s="1" t="s">
        <v>558</v>
      </c>
      <c r="E81" s="1" t="s">
        <v>559</v>
      </c>
      <c r="F81" s="1" t="str">
        <f>"53/84"</f>
        <v>53/84</v>
      </c>
      <c r="G81" s="1" t="s">
        <v>10</v>
      </c>
    </row>
    <row r="82" spans="1:7" x14ac:dyDescent="0.25">
      <c r="A82" s="1" t="s">
        <v>44</v>
      </c>
      <c r="B82" s="1" t="s">
        <v>6</v>
      </c>
      <c r="C82" s="1" t="s">
        <v>45</v>
      </c>
      <c r="D82" s="1" t="s">
        <v>45</v>
      </c>
      <c r="E82" s="1" t="s">
        <v>46</v>
      </c>
      <c r="F82" s="1" t="str">
        <f>"3/125"</f>
        <v>3/125</v>
      </c>
      <c r="G82" s="1" t="s">
        <v>10</v>
      </c>
    </row>
    <row r="83" spans="1:7" x14ac:dyDescent="0.25">
      <c r="A83" s="1" t="s">
        <v>24</v>
      </c>
      <c r="B83" s="1" t="s">
        <v>6</v>
      </c>
      <c r="C83" s="1" t="s">
        <v>25</v>
      </c>
      <c r="D83" s="1" t="s">
        <v>26</v>
      </c>
      <c r="E83" s="1" t="s">
        <v>27</v>
      </c>
      <c r="F83" s="1" t="str">
        <f>"8/108"</f>
        <v>8/108</v>
      </c>
      <c r="G83" s="1" t="s">
        <v>10</v>
      </c>
    </row>
    <row r="84" spans="1:7" s="2" customFormat="1" x14ac:dyDescent="0.25">
      <c r="A84" s="1" t="s">
        <v>690</v>
      </c>
      <c r="B84" s="1" t="s">
        <v>505</v>
      </c>
      <c r="C84" s="1" t="s">
        <v>691</v>
      </c>
      <c r="D84" s="1" t="s">
        <v>692</v>
      </c>
      <c r="E84" s="1" t="s">
        <v>693</v>
      </c>
      <c r="F84" s="1" t="str">
        <f>"203/330"</f>
        <v>203/330</v>
      </c>
      <c r="G84" s="1" t="s">
        <v>10</v>
      </c>
    </row>
    <row r="85" spans="1:7" s="2" customFormat="1" x14ac:dyDescent="0.25">
      <c r="A85" s="1" t="s">
        <v>588</v>
      </c>
      <c r="B85" s="1" t="s">
        <v>505</v>
      </c>
      <c r="C85" s="1" t="s">
        <v>589</v>
      </c>
      <c r="D85" s="1" t="s">
        <v>589</v>
      </c>
      <c r="E85" s="1" t="s">
        <v>590</v>
      </c>
      <c r="F85" s="1" t="str">
        <f>"12/21"</f>
        <v>12/21</v>
      </c>
      <c r="G85" s="1" t="s">
        <v>10</v>
      </c>
    </row>
    <row r="86" spans="1:7" x14ac:dyDescent="0.25">
      <c r="A86" s="1" t="s">
        <v>1108</v>
      </c>
      <c r="B86" s="1" t="s">
        <v>812</v>
      </c>
      <c r="C86" s="1" t="s">
        <v>1109</v>
      </c>
      <c r="D86" s="1" t="s">
        <v>1110</v>
      </c>
      <c r="E86" s="1" t="s">
        <v>1111</v>
      </c>
      <c r="F86" s="1" t="str">
        <f>"64/68"</f>
        <v>64/68</v>
      </c>
      <c r="G86" s="1" t="s">
        <v>10</v>
      </c>
    </row>
    <row r="87" spans="1:7" x14ac:dyDescent="0.25">
      <c r="A87" s="1" t="s">
        <v>543</v>
      </c>
      <c r="B87" s="1" t="s">
        <v>505</v>
      </c>
      <c r="C87" s="1" t="s">
        <v>544</v>
      </c>
      <c r="D87" s="1" t="s">
        <v>545</v>
      </c>
      <c r="E87" s="1" t="s">
        <v>546</v>
      </c>
      <c r="F87" s="1" t="str">
        <f>"41/68"</f>
        <v>41/68</v>
      </c>
      <c r="G87" s="1" t="s">
        <v>10</v>
      </c>
    </row>
    <row r="88" spans="1:7" x14ac:dyDescent="0.25">
      <c r="A88" s="1" t="s">
        <v>163</v>
      </c>
      <c r="B88" s="1" t="s">
        <v>6</v>
      </c>
      <c r="C88" s="1" t="s">
        <v>164</v>
      </c>
      <c r="D88" s="1" t="s">
        <v>164</v>
      </c>
      <c r="E88" s="1" t="s">
        <v>165</v>
      </c>
      <c r="F88" s="1" t="str">
        <f>"8/35"</f>
        <v>8/35</v>
      </c>
      <c r="G88" s="1" t="s">
        <v>10</v>
      </c>
    </row>
    <row r="89" spans="1:7" x14ac:dyDescent="0.25">
      <c r="A89" s="1" t="s">
        <v>550</v>
      </c>
      <c r="B89" s="1" t="s">
        <v>505</v>
      </c>
      <c r="C89" s="1" t="s">
        <v>551</v>
      </c>
      <c r="D89" s="1" t="s">
        <v>551</v>
      </c>
      <c r="E89" s="1" t="s">
        <v>117</v>
      </c>
      <c r="F89" s="1" t="str">
        <f>"16/30"</f>
        <v>16/30</v>
      </c>
      <c r="G89" s="1" t="s">
        <v>10</v>
      </c>
    </row>
    <row r="90" spans="1:7" s="2" customFormat="1" x14ac:dyDescent="0.25">
      <c r="A90" s="1" t="s">
        <v>1191</v>
      </c>
      <c r="B90" s="1" t="s">
        <v>812</v>
      </c>
      <c r="C90" s="1" t="s">
        <v>1192</v>
      </c>
      <c r="D90" s="1" t="s">
        <v>1192</v>
      </c>
      <c r="E90" s="1" t="s">
        <v>117</v>
      </c>
      <c r="F90" s="1" t="str">
        <f>"30/30"</f>
        <v>30/30</v>
      </c>
      <c r="G90" s="1" t="s">
        <v>10</v>
      </c>
    </row>
    <row r="91" spans="1:7" x14ac:dyDescent="0.25">
      <c r="A91" s="1" t="s">
        <v>233</v>
      </c>
      <c r="B91" s="1" t="s">
        <v>6</v>
      </c>
      <c r="C91" s="1" t="s">
        <v>234</v>
      </c>
      <c r="D91" s="1" t="s">
        <v>235</v>
      </c>
      <c r="E91" s="1" t="s">
        <v>236</v>
      </c>
      <c r="F91" s="1" t="str">
        <f>"5/91"</f>
        <v>5/91</v>
      </c>
      <c r="G91" s="1" t="s">
        <v>10</v>
      </c>
    </row>
    <row r="92" spans="1:7" s="2" customFormat="1" x14ac:dyDescent="0.25">
      <c r="A92" s="1" t="s">
        <v>273</v>
      </c>
      <c r="B92" s="1" t="s">
        <v>6</v>
      </c>
      <c r="C92" s="1" t="s">
        <v>274</v>
      </c>
      <c r="D92" s="1" t="s">
        <v>274</v>
      </c>
      <c r="E92" s="1" t="s">
        <v>236</v>
      </c>
      <c r="F92" s="1" t="str">
        <f>"8/91"</f>
        <v>8/91</v>
      </c>
      <c r="G92" s="1" t="s">
        <v>10</v>
      </c>
    </row>
    <row r="93" spans="1:7" s="2" customFormat="1" x14ac:dyDescent="0.25">
      <c r="A93" s="1" t="s">
        <v>367</v>
      </c>
      <c r="B93" s="1" t="s">
        <v>309</v>
      </c>
      <c r="C93" s="1" t="s">
        <v>368</v>
      </c>
      <c r="D93" s="1" t="s">
        <v>369</v>
      </c>
      <c r="E93" s="1" t="s">
        <v>236</v>
      </c>
      <c r="F93" s="1" t="str">
        <f>"44/91"</f>
        <v>44/91</v>
      </c>
      <c r="G93" s="1" t="s">
        <v>10</v>
      </c>
    </row>
    <row r="94" spans="1:7" x14ac:dyDescent="0.25">
      <c r="A94" s="1" t="s">
        <v>495</v>
      </c>
      <c r="B94" s="1" t="s">
        <v>309</v>
      </c>
      <c r="C94" s="1" t="s">
        <v>496</v>
      </c>
      <c r="D94" s="1" t="s">
        <v>497</v>
      </c>
      <c r="E94" s="1" t="s">
        <v>236</v>
      </c>
      <c r="F94" s="1" t="str">
        <f>"28/91"</f>
        <v>28/91</v>
      </c>
      <c r="G94" s="1" t="s">
        <v>10</v>
      </c>
    </row>
    <row r="95" spans="1:7" s="2" customFormat="1" x14ac:dyDescent="0.25">
      <c r="A95" s="1" t="s">
        <v>759</v>
      </c>
      <c r="B95" s="1" t="s">
        <v>505</v>
      </c>
      <c r="C95" s="1" t="s">
        <v>760</v>
      </c>
      <c r="D95" s="1" t="s">
        <v>760</v>
      </c>
      <c r="E95" s="1" t="s">
        <v>236</v>
      </c>
      <c r="F95" s="1" t="str">
        <f>"49/91"</f>
        <v>49/91</v>
      </c>
      <c r="G95" s="1" t="s">
        <v>10</v>
      </c>
    </row>
    <row r="96" spans="1:7" s="2" customFormat="1" x14ac:dyDescent="0.25">
      <c r="A96" s="1" t="s">
        <v>398</v>
      </c>
      <c r="B96" s="1" t="s">
        <v>309</v>
      </c>
      <c r="C96" s="1" t="s">
        <v>399</v>
      </c>
      <c r="D96" s="1" t="s">
        <v>400</v>
      </c>
      <c r="E96" s="1" t="s">
        <v>401</v>
      </c>
      <c r="F96" s="1" t="str">
        <f>"25/70"</f>
        <v>25/70</v>
      </c>
      <c r="G96" s="1" t="s">
        <v>10</v>
      </c>
    </row>
    <row r="97" spans="1:7" x14ac:dyDescent="0.25">
      <c r="A97" s="1" t="s">
        <v>573</v>
      </c>
      <c r="B97" s="1" t="s">
        <v>505</v>
      </c>
      <c r="C97" s="1" t="s">
        <v>574</v>
      </c>
      <c r="D97" s="1" t="s">
        <v>575</v>
      </c>
      <c r="E97" s="1" t="s">
        <v>401</v>
      </c>
      <c r="F97" s="1" t="str">
        <f>"50/70"</f>
        <v>50/70</v>
      </c>
      <c r="G97" s="1" t="s">
        <v>10</v>
      </c>
    </row>
    <row r="98" spans="1:7" s="2" customFormat="1" x14ac:dyDescent="0.25">
      <c r="A98" s="1" t="s">
        <v>696</v>
      </c>
      <c r="B98" s="1" t="s">
        <v>505</v>
      </c>
      <c r="C98" s="1" t="s">
        <v>697</v>
      </c>
      <c r="D98" s="1" t="s">
        <v>698</v>
      </c>
      <c r="E98" s="1" t="s">
        <v>401</v>
      </c>
      <c r="F98" s="1" t="str">
        <f>"50/70"</f>
        <v>50/70</v>
      </c>
      <c r="G98" s="1" t="s">
        <v>10</v>
      </c>
    </row>
    <row r="99" spans="1:7" s="2" customFormat="1" x14ac:dyDescent="0.25">
      <c r="A99" s="1" t="s">
        <v>707</v>
      </c>
      <c r="B99" s="1" t="s">
        <v>505</v>
      </c>
      <c r="C99" s="1" t="s">
        <v>708</v>
      </c>
      <c r="D99" s="1" t="s">
        <v>709</v>
      </c>
      <c r="E99" s="1" t="s">
        <v>101</v>
      </c>
      <c r="F99" s="1" t="str">
        <f>"97/171"</f>
        <v>97/171</v>
      </c>
      <c r="G99" s="1" t="s">
        <v>10</v>
      </c>
    </row>
    <row r="100" spans="1:7" x14ac:dyDescent="0.25">
      <c r="A100" s="1" t="s">
        <v>1083</v>
      </c>
      <c r="B100" s="1" t="s">
        <v>812</v>
      </c>
      <c r="C100" s="1" t="s">
        <v>1084</v>
      </c>
      <c r="D100" s="1" t="s">
        <v>1085</v>
      </c>
      <c r="E100" s="1" t="s">
        <v>1086</v>
      </c>
      <c r="F100" s="1" t="str">
        <f>"139/171"</f>
        <v>139/171</v>
      </c>
      <c r="G100" s="1" t="s">
        <v>10</v>
      </c>
    </row>
    <row r="101" spans="1:7" s="2" customFormat="1" x14ac:dyDescent="0.25">
      <c r="A101" s="1" t="s">
        <v>1298</v>
      </c>
      <c r="B101" s="1" t="s">
        <v>812</v>
      </c>
      <c r="C101" s="1" t="s">
        <v>1299</v>
      </c>
      <c r="D101" s="1" t="s">
        <v>1300</v>
      </c>
      <c r="E101" s="1" t="s">
        <v>1301</v>
      </c>
      <c r="F101" s="1" t="str">
        <f>"133/177"</f>
        <v>133/177</v>
      </c>
      <c r="G101" s="1" t="s">
        <v>10</v>
      </c>
    </row>
    <row r="102" spans="1:7" s="2" customFormat="1" x14ac:dyDescent="0.25">
      <c r="A102" s="1" t="s">
        <v>532</v>
      </c>
      <c r="B102" s="1" t="s">
        <v>505</v>
      </c>
      <c r="C102" s="1" t="s">
        <v>533</v>
      </c>
      <c r="D102" s="1" t="s">
        <v>534</v>
      </c>
      <c r="E102" s="1" t="s">
        <v>535</v>
      </c>
      <c r="F102" s="1" t="str">
        <f>"271/380"</f>
        <v>271/380</v>
      </c>
      <c r="G102" s="1" t="s">
        <v>10</v>
      </c>
    </row>
    <row r="103" spans="1:7" x14ac:dyDescent="0.25">
      <c r="A103" s="1" t="s">
        <v>560</v>
      </c>
      <c r="B103" s="1" t="s">
        <v>505</v>
      </c>
      <c r="C103" s="1" t="s">
        <v>561</v>
      </c>
      <c r="D103" s="1" t="s">
        <v>562</v>
      </c>
      <c r="E103" s="1" t="s">
        <v>535</v>
      </c>
      <c r="F103" s="1" t="str">
        <f>"221/380"</f>
        <v>221/380</v>
      </c>
      <c r="G103" s="1" t="s">
        <v>10</v>
      </c>
    </row>
    <row r="104" spans="1:7" s="2" customFormat="1" x14ac:dyDescent="0.25">
      <c r="A104" s="1" t="s">
        <v>805</v>
      </c>
      <c r="B104" s="1" t="s">
        <v>505</v>
      </c>
      <c r="C104" s="1" t="s">
        <v>806</v>
      </c>
      <c r="D104" s="1" t="s">
        <v>807</v>
      </c>
      <c r="E104" s="1" t="s">
        <v>535</v>
      </c>
      <c r="F104" s="1" t="str">
        <f>"228/380"</f>
        <v>228/380</v>
      </c>
      <c r="G104" s="1" t="s">
        <v>10</v>
      </c>
    </row>
    <row r="105" spans="1:7" x14ac:dyDescent="0.25">
      <c r="A105" s="1" t="s">
        <v>846</v>
      </c>
      <c r="B105" s="1" t="s">
        <v>812</v>
      </c>
      <c r="C105" s="1" t="s">
        <v>847</v>
      </c>
      <c r="D105" s="1" t="s">
        <v>848</v>
      </c>
      <c r="E105" s="1" t="s">
        <v>535</v>
      </c>
      <c r="F105" s="1" t="str">
        <f>"315/380"</f>
        <v>315/380</v>
      </c>
      <c r="G105" s="1" t="s">
        <v>10</v>
      </c>
    </row>
    <row r="106" spans="1:7" s="2" customFormat="1" x14ac:dyDescent="0.25">
      <c r="A106" s="1" t="s">
        <v>926</v>
      </c>
      <c r="B106" s="1" t="s">
        <v>812</v>
      </c>
      <c r="C106" s="1" t="s">
        <v>927</v>
      </c>
      <c r="D106" s="1" t="s">
        <v>928</v>
      </c>
      <c r="E106" s="1" t="s">
        <v>535</v>
      </c>
      <c r="F106" s="1" t="str">
        <f>"360/380"</f>
        <v>360/380</v>
      </c>
      <c r="G106" s="1" t="s">
        <v>10</v>
      </c>
    </row>
    <row r="107" spans="1:7" x14ac:dyDescent="0.25">
      <c r="A107" s="1" t="s">
        <v>935</v>
      </c>
      <c r="B107" s="1" t="s">
        <v>812</v>
      </c>
      <c r="C107" s="1" t="s">
        <v>936</v>
      </c>
      <c r="D107" s="1" t="s">
        <v>937</v>
      </c>
      <c r="E107" s="1" t="s">
        <v>535</v>
      </c>
      <c r="F107" s="1" t="str">
        <f>"360/380"</f>
        <v>360/380</v>
      </c>
      <c r="G107" s="1" t="s">
        <v>10</v>
      </c>
    </row>
    <row r="108" spans="1:7" x14ac:dyDescent="0.25">
      <c r="A108" s="1" t="s">
        <v>988</v>
      </c>
      <c r="B108" s="1" t="s">
        <v>812</v>
      </c>
      <c r="C108" s="1" t="s">
        <v>989</v>
      </c>
      <c r="D108" s="1" t="s">
        <v>989</v>
      </c>
      <c r="E108" s="1" t="s">
        <v>535</v>
      </c>
      <c r="F108" s="1" t="str">
        <f>"352/380"</f>
        <v>352/380</v>
      </c>
      <c r="G108" s="1" t="s">
        <v>10</v>
      </c>
    </row>
    <row r="109" spans="1:7" s="2" customFormat="1" x14ac:dyDescent="0.25">
      <c r="A109" s="1" t="s">
        <v>1044</v>
      </c>
      <c r="B109" s="1" t="s">
        <v>812</v>
      </c>
      <c r="C109" s="1" t="s">
        <v>1045</v>
      </c>
      <c r="D109" s="1" t="s">
        <v>1046</v>
      </c>
      <c r="E109" s="1" t="s">
        <v>535</v>
      </c>
      <c r="F109" s="1" t="str">
        <f>"299/380"</f>
        <v>299/380</v>
      </c>
      <c r="G109" s="1" t="s">
        <v>10</v>
      </c>
    </row>
    <row r="110" spans="1:7" x14ac:dyDescent="0.25">
      <c r="A110" s="1" t="s">
        <v>1125</v>
      </c>
      <c r="B110" s="1" t="s">
        <v>812</v>
      </c>
      <c r="C110" s="1" t="s">
        <v>1126</v>
      </c>
      <c r="D110" s="1" t="s">
        <v>1126</v>
      </c>
      <c r="E110" s="1" t="s">
        <v>535</v>
      </c>
      <c r="F110" s="1" t="str">
        <f>"369/380"</f>
        <v>369/380</v>
      </c>
      <c r="G110" s="1" t="s">
        <v>10</v>
      </c>
    </row>
    <row r="111" spans="1:7" x14ac:dyDescent="0.25">
      <c r="A111" s="1" t="s">
        <v>71</v>
      </c>
      <c r="B111" s="1" t="s">
        <v>6</v>
      </c>
      <c r="C111" s="1" t="s">
        <v>72</v>
      </c>
      <c r="D111" s="1" t="s">
        <v>72</v>
      </c>
      <c r="E111" s="1" t="s">
        <v>73</v>
      </c>
      <c r="F111" s="1" t="str">
        <f>"5/269"</f>
        <v>5/269</v>
      </c>
      <c r="G111" s="1" t="s">
        <v>10</v>
      </c>
    </row>
    <row r="112" spans="1:7" x14ac:dyDescent="0.25">
      <c r="A112" s="1" t="s">
        <v>87</v>
      </c>
      <c r="B112" s="1" t="s">
        <v>6</v>
      </c>
      <c r="C112" s="1" t="s">
        <v>88</v>
      </c>
      <c r="D112" s="1" t="s">
        <v>89</v>
      </c>
      <c r="E112" s="1" t="s">
        <v>73</v>
      </c>
      <c r="F112" s="1" t="str">
        <f>"32/269"</f>
        <v>32/269</v>
      </c>
      <c r="G112" s="1" t="s">
        <v>10</v>
      </c>
    </row>
    <row r="113" spans="1:7" s="2" customFormat="1" x14ac:dyDescent="0.25">
      <c r="A113" s="1" t="s">
        <v>195</v>
      </c>
      <c r="B113" s="1" t="s">
        <v>6</v>
      </c>
      <c r="C113" s="1" t="s">
        <v>196</v>
      </c>
      <c r="D113" s="1" t="s">
        <v>197</v>
      </c>
      <c r="E113" s="1" t="s">
        <v>73</v>
      </c>
      <c r="F113" s="1" t="str">
        <f>"63/269"</f>
        <v>63/269</v>
      </c>
      <c r="G113" s="1" t="s">
        <v>10</v>
      </c>
    </row>
    <row r="114" spans="1:7" x14ac:dyDescent="0.25">
      <c r="A114" s="1" t="s">
        <v>474</v>
      </c>
      <c r="B114" s="1" t="s">
        <v>309</v>
      </c>
      <c r="C114" s="1" t="s">
        <v>475</v>
      </c>
      <c r="D114" s="1" t="s">
        <v>475</v>
      </c>
      <c r="E114" s="1" t="s">
        <v>73</v>
      </c>
      <c r="F114" s="1" t="str">
        <f>"73/269"</f>
        <v>73/269</v>
      </c>
      <c r="G114" s="1" t="s">
        <v>10</v>
      </c>
    </row>
    <row r="115" spans="1:7" s="2" customFormat="1" x14ac:dyDescent="0.25">
      <c r="A115" s="1" t="s">
        <v>1176</v>
      </c>
      <c r="B115" s="1" t="s">
        <v>812</v>
      </c>
      <c r="C115" s="1" t="s">
        <v>1177</v>
      </c>
      <c r="D115" s="1" t="s">
        <v>1178</v>
      </c>
      <c r="E115" s="1" t="s">
        <v>73</v>
      </c>
      <c r="F115" s="1" t="str">
        <f>"250/269"</f>
        <v>250/269</v>
      </c>
      <c r="G115" s="1" t="s">
        <v>10</v>
      </c>
    </row>
    <row r="116" spans="1:7" x14ac:dyDescent="0.25">
      <c r="A116" s="1" t="s">
        <v>1268</v>
      </c>
      <c r="B116" s="1" t="s">
        <v>812</v>
      </c>
      <c r="C116" s="1" t="s">
        <v>1269</v>
      </c>
      <c r="D116" s="1" t="s">
        <v>1270</v>
      </c>
      <c r="E116" s="1" t="s">
        <v>73</v>
      </c>
      <c r="F116" s="1" t="str">
        <f>"255/269"</f>
        <v>255/269</v>
      </c>
      <c r="G116" s="1" t="s">
        <v>15</v>
      </c>
    </row>
    <row r="117" spans="1:7" x14ac:dyDescent="0.25">
      <c r="A117" s="1" t="s">
        <v>1277</v>
      </c>
      <c r="B117" s="1" t="s">
        <v>812</v>
      </c>
      <c r="C117" s="1" t="s">
        <v>1278</v>
      </c>
      <c r="D117" s="1" t="s">
        <v>1279</v>
      </c>
      <c r="E117" s="1" t="s">
        <v>73</v>
      </c>
      <c r="F117" s="1" t="str">
        <f>"255/269"</f>
        <v>255/269</v>
      </c>
      <c r="G117" s="1" t="s">
        <v>10</v>
      </c>
    </row>
    <row r="118" spans="1:7" x14ac:dyDescent="0.25">
      <c r="A118" s="1" t="s">
        <v>102</v>
      </c>
      <c r="B118" s="1" t="s">
        <v>6</v>
      </c>
      <c r="C118" s="1" t="s">
        <v>103</v>
      </c>
      <c r="D118" s="1" t="s">
        <v>8</v>
      </c>
      <c r="E118" s="1" t="s">
        <v>104</v>
      </c>
      <c r="F118" s="1" t="str">
        <f>"14/194"</f>
        <v>14/194</v>
      </c>
      <c r="G118" s="1" t="s">
        <v>10</v>
      </c>
    </row>
    <row r="119" spans="1:7" x14ac:dyDescent="0.25">
      <c r="A119" s="1" t="s">
        <v>797</v>
      </c>
      <c r="B119" s="1" t="s">
        <v>505</v>
      </c>
      <c r="C119" s="1" t="s">
        <v>798</v>
      </c>
      <c r="D119" s="1" t="s">
        <v>799</v>
      </c>
      <c r="E119" s="1" t="s">
        <v>800</v>
      </c>
      <c r="F119" s="1" t="str">
        <f>"91/147"</f>
        <v>91/147</v>
      </c>
      <c r="G119" s="1" t="s">
        <v>10</v>
      </c>
    </row>
    <row r="120" spans="1:7" x14ac:dyDescent="0.25">
      <c r="A120" s="1" t="s">
        <v>779</v>
      </c>
      <c r="B120" s="1" t="s">
        <v>505</v>
      </c>
      <c r="C120" s="1" t="s">
        <v>780</v>
      </c>
      <c r="D120" s="1" t="s">
        <v>781</v>
      </c>
      <c r="E120" s="1" t="s">
        <v>782</v>
      </c>
      <c r="F120" s="1" t="str">
        <f>"84/145"</f>
        <v>84/145</v>
      </c>
      <c r="G120" s="1" t="s">
        <v>10</v>
      </c>
    </row>
    <row r="121" spans="1:7" x14ac:dyDescent="0.25">
      <c r="A121" s="1" t="s">
        <v>1019</v>
      </c>
      <c r="B121" s="1" t="s">
        <v>812</v>
      </c>
      <c r="C121" s="1" t="s">
        <v>1020</v>
      </c>
      <c r="D121" s="1" t="s">
        <v>1021</v>
      </c>
      <c r="E121" s="1" t="s">
        <v>782</v>
      </c>
      <c r="F121" s="1" t="str">
        <f>"134/145"</f>
        <v>134/145</v>
      </c>
      <c r="G121" s="1" t="s">
        <v>10</v>
      </c>
    </row>
    <row r="122" spans="1:7" x14ac:dyDescent="0.25">
      <c r="A122" s="1" t="s">
        <v>349</v>
      </c>
      <c r="B122" s="1" t="s">
        <v>309</v>
      </c>
      <c r="C122" s="1" t="s">
        <v>350</v>
      </c>
      <c r="D122" s="1" t="s">
        <v>351</v>
      </c>
      <c r="E122" s="1" t="s">
        <v>352</v>
      </c>
      <c r="F122" s="1" t="str">
        <f>"8/19"</f>
        <v>8/19</v>
      </c>
      <c r="G122" s="1" t="s">
        <v>10</v>
      </c>
    </row>
    <row r="123" spans="1:7" s="2" customFormat="1" x14ac:dyDescent="0.25">
      <c r="A123" s="1" t="s">
        <v>136</v>
      </c>
      <c r="B123" s="1" t="s">
        <v>6</v>
      </c>
      <c r="C123" s="1" t="s">
        <v>137</v>
      </c>
      <c r="D123" s="1" t="s">
        <v>138</v>
      </c>
      <c r="E123" s="1" t="s">
        <v>139</v>
      </c>
      <c r="F123" s="1" t="str">
        <f>"12/275"</f>
        <v>12/275</v>
      </c>
      <c r="G123" s="1" t="s">
        <v>10</v>
      </c>
    </row>
    <row r="124" spans="1:7" x14ac:dyDescent="0.25">
      <c r="A124" s="1" t="s">
        <v>206</v>
      </c>
      <c r="B124" s="1" t="s">
        <v>6</v>
      </c>
      <c r="C124" s="1" t="s">
        <v>207</v>
      </c>
      <c r="D124" s="1" t="s">
        <v>207</v>
      </c>
      <c r="E124" s="1" t="s">
        <v>139</v>
      </c>
      <c r="F124" s="1" t="str">
        <f>"36/275"</f>
        <v>36/275</v>
      </c>
      <c r="G124" s="1" t="s">
        <v>10</v>
      </c>
    </row>
    <row r="125" spans="1:7" s="2" customFormat="1" x14ac:dyDescent="0.25">
      <c r="A125" s="1" t="s">
        <v>118</v>
      </c>
      <c r="B125" s="1" t="s">
        <v>6</v>
      </c>
      <c r="C125" s="1" t="s">
        <v>119</v>
      </c>
      <c r="D125" s="1" t="s">
        <v>120</v>
      </c>
      <c r="E125" s="1" t="s">
        <v>121</v>
      </c>
      <c r="F125" s="1" t="str">
        <f>"2/19"</f>
        <v>2/19</v>
      </c>
      <c r="G125" s="1" t="s">
        <v>10</v>
      </c>
    </row>
    <row r="126" spans="1:7" x14ac:dyDescent="0.25">
      <c r="A126" s="1" t="s">
        <v>170</v>
      </c>
      <c r="B126" s="1" t="s">
        <v>6</v>
      </c>
      <c r="C126" s="1" t="s">
        <v>171</v>
      </c>
      <c r="D126" s="1" t="s">
        <v>172</v>
      </c>
      <c r="E126" s="1" t="s">
        <v>173</v>
      </c>
      <c r="F126" s="1" t="str">
        <f>"1/19"</f>
        <v>1/19</v>
      </c>
      <c r="G126" s="1" t="s">
        <v>10</v>
      </c>
    </row>
    <row r="127" spans="1:7" x14ac:dyDescent="0.25">
      <c r="A127" s="1" t="s">
        <v>198</v>
      </c>
      <c r="B127" s="1" t="s">
        <v>6</v>
      </c>
      <c r="C127" s="1" t="s">
        <v>199</v>
      </c>
      <c r="D127" s="1" t="s">
        <v>200</v>
      </c>
      <c r="E127" s="1" t="s">
        <v>201</v>
      </c>
      <c r="F127" s="1" t="str">
        <f>"2/34"</f>
        <v>2/34</v>
      </c>
    </row>
    <row r="128" spans="1:7" s="2" customFormat="1" x14ac:dyDescent="0.25">
      <c r="A128" s="1" t="s">
        <v>854</v>
      </c>
      <c r="B128" s="1" t="s">
        <v>812</v>
      </c>
      <c r="C128" s="1" t="s">
        <v>855</v>
      </c>
      <c r="D128" s="1" t="s">
        <v>856</v>
      </c>
      <c r="E128" s="1" t="s">
        <v>857</v>
      </c>
      <c r="F128" s="1" t="str">
        <f>"111/142"</f>
        <v>111/142</v>
      </c>
      <c r="G128" s="1" t="s">
        <v>10</v>
      </c>
    </row>
    <row r="129" spans="1:7" s="2" customFormat="1" x14ac:dyDescent="0.25">
      <c r="A129" s="1" t="s">
        <v>1161</v>
      </c>
      <c r="B129" s="1" t="s">
        <v>812</v>
      </c>
      <c r="C129" s="1" t="s">
        <v>1162</v>
      </c>
      <c r="D129" s="1" t="s">
        <v>1163</v>
      </c>
      <c r="E129" s="1" t="s">
        <v>857</v>
      </c>
      <c r="F129" s="1" t="str">
        <f>"114/142"</f>
        <v>114/142</v>
      </c>
      <c r="G129" s="1"/>
    </row>
    <row r="130" spans="1:7" s="2" customFormat="1" x14ac:dyDescent="0.25">
      <c r="A130" s="1" t="s">
        <v>469</v>
      </c>
      <c r="B130" s="1" t="s">
        <v>309</v>
      </c>
      <c r="C130" s="1" t="s">
        <v>470</v>
      </c>
      <c r="D130" s="1" t="s">
        <v>471</v>
      </c>
      <c r="E130" s="1" t="s">
        <v>472</v>
      </c>
      <c r="F130" s="1" t="str">
        <f>"51/142"</f>
        <v>51/142</v>
      </c>
      <c r="G130" s="1" t="s">
        <v>10</v>
      </c>
    </row>
    <row r="131" spans="1:7" x14ac:dyDescent="0.25">
      <c r="A131" s="1" t="s">
        <v>123</v>
      </c>
      <c r="B131" s="1" t="s">
        <v>6</v>
      </c>
      <c r="C131" s="1" t="s">
        <v>124</v>
      </c>
      <c r="D131" s="1" t="s">
        <v>125</v>
      </c>
      <c r="E131" s="1" t="s">
        <v>126</v>
      </c>
      <c r="F131" s="1" t="str">
        <f>"13/139"</f>
        <v>13/139</v>
      </c>
      <c r="G131" s="1" t="s">
        <v>10</v>
      </c>
    </row>
    <row r="132" spans="1:7" x14ac:dyDescent="0.25">
      <c r="A132" s="1" t="s">
        <v>1154</v>
      </c>
      <c r="B132" s="1" t="s">
        <v>812</v>
      </c>
      <c r="C132" s="1" t="s">
        <v>1155</v>
      </c>
      <c r="D132" s="1" t="s">
        <v>1156</v>
      </c>
      <c r="E132" s="1" t="s">
        <v>1157</v>
      </c>
      <c r="F132" s="1" t="str">
        <f>"134/139"</f>
        <v>134/139</v>
      </c>
      <c r="G132" s="1" t="s">
        <v>10</v>
      </c>
    </row>
    <row r="133" spans="1:7" s="2" customFormat="1" x14ac:dyDescent="0.25">
      <c r="A133" s="1" t="s">
        <v>302</v>
      </c>
      <c r="B133" s="1" t="s">
        <v>6</v>
      </c>
      <c r="C133" s="1" t="s">
        <v>303</v>
      </c>
      <c r="D133" s="1" t="s">
        <v>304</v>
      </c>
      <c r="E133" s="1" t="s">
        <v>305</v>
      </c>
      <c r="F133" s="1" t="str">
        <f>"49/275"</f>
        <v>49/275</v>
      </c>
      <c r="G133" s="1" t="s">
        <v>10</v>
      </c>
    </row>
    <row r="134" spans="1:7" s="2" customFormat="1" x14ac:dyDescent="0.25">
      <c r="A134" s="1" t="s">
        <v>624</v>
      </c>
      <c r="B134" s="1" t="s">
        <v>505</v>
      </c>
      <c r="C134" s="1" t="s">
        <v>625</v>
      </c>
      <c r="D134" s="1" t="s">
        <v>626</v>
      </c>
      <c r="E134" s="1" t="s">
        <v>305</v>
      </c>
      <c r="F134" s="1" t="str">
        <f>"162/275"</f>
        <v>162/275</v>
      </c>
      <c r="G134" s="1" t="s">
        <v>10</v>
      </c>
    </row>
    <row r="135" spans="1:7" s="2" customFormat="1" x14ac:dyDescent="0.25">
      <c r="A135" s="1" t="s">
        <v>833</v>
      </c>
      <c r="B135" s="1" t="s">
        <v>812</v>
      </c>
      <c r="C135" s="1" t="s">
        <v>834</v>
      </c>
      <c r="D135" s="1" t="s">
        <v>835</v>
      </c>
      <c r="E135" s="1" t="s">
        <v>836</v>
      </c>
      <c r="F135" s="1" t="str">
        <f>"226/275"</f>
        <v>226/275</v>
      </c>
      <c r="G135" s="1" t="s">
        <v>10</v>
      </c>
    </row>
    <row r="136" spans="1:7" x14ac:dyDescent="0.25">
      <c r="A136" s="1" t="s">
        <v>265</v>
      </c>
      <c r="B136" s="1" t="s">
        <v>6</v>
      </c>
      <c r="C136" s="1" t="s">
        <v>266</v>
      </c>
      <c r="D136" s="1" t="s">
        <v>267</v>
      </c>
      <c r="E136" s="1" t="s">
        <v>268</v>
      </c>
      <c r="F136" s="1" t="str">
        <f>"2/41"</f>
        <v>2/41</v>
      </c>
      <c r="G136" s="1" t="s">
        <v>10</v>
      </c>
    </row>
    <row r="137" spans="1:7" s="2" customFormat="1" x14ac:dyDescent="0.25">
      <c r="A137" s="1" t="s">
        <v>1056</v>
      </c>
      <c r="B137" s="1" t="s">
        <v>812</v>
      </c>
      <c r="C137" s="1" t="s">
        <v>1057</v>
      </c>
      <c r="D137" s="1" t="s">
        <v>1058</v>
      </c>
      <c r="E137" s="1" t="s">
        <v>1059</v>
      </c>
      <c r="F137" s="1" t="str">
        <f>"85/90"</f>
        <v>85/90</v>
      </c>
      <c r="G137" s="1" t="s">
        <v>10</v>
      </c>
    </row>
    <row r="138" spans="1:7" x14ac:dyDescent="0.25">
      <c r="A138" s="1" t="s">
        <v>363</v>
      </c>
      <c r="B138" s="1" t="s">
        <v>309</v>
      </c>
      <c r="C138" s="1" t="s">
        <v>364</v>
      </c>
      <c r="D138" s="1" t="s">
        <v>365</v>
      </c>
      <c r="E138" s="1" t="s">
        <v>366</v>
      </c>
      <c r="F138" s="1" t="str">
        <f>"31/86"</f>
        <v>31/86</v>
      </c>
      <c r="G138" s="1" t="s">
        <v>10</v>
      </c>
    </row>
    <row r="139" spans="1:7" s="2" customFormat="1" x14ac:dyDescent="0.25">
      <c r="A139" s="1" t="s">
        <v>31</v>
      </c>
      <c r="B139" s="1" t="s">
        <v>6</v>
      </c>
      <c r="C139" s="1" t="s">
        <v>32</v>
      </c>
      <c r="D139" s="1" t="s">
        <v>33</v>
      </c>
      <c r="E139" s="1" t="s">
        <v>34</v>
      </c>
      <c r="F139" s="1" t="str">
        <f>"1/50"</f>
        <v>1/50</v>
      </c>
      <c r="G139" s="1" t="s">
        <v>10</v>
      </c>
    </row>
    <row r="140" spans="1:7" x14ac:dyDescent="0.25">
      <c r="A140" s="1" t="s">
        <v>515</v>
      </c>
      <c r="B140" s="1" t="s">
        <v>505</v>
      </c>
      <c r="C140" s="1" t="s">
        <v>516</v>
      </c>
      <c r="D140" s="1" t="s">
        <v>517</v>
      </c>
      <c r="E140" s="1" t="s">
        <v>518</v>
      </c>
      <c r="F140" s="1" t="str">
        <f>"11/16"</f>
        <v>11/16</v>
      </c>
      <c r="G140" s="1" t="s">
        <v>10</v>
      </c>
    </row>
    <row r="141" spans="1:7" x14ac:dyDescent="0.25">
      <c r="A141" s="1" t="s">
        <v>156</v>
      </c>
      <c r="B141" s="1" t="s">
        <v>6</v>
      </c>
      <c r="C141" s="1" t="s">
        <v>157</v>
      </c>
      <c r="D141" s="1" t="s">
        <v>157</v>
      </c>
      <c r="E141" s="1" t="s">
        <v>158</v>
      </c>
      <c r="F141" s="1" t="str">
        <f>"1/16"</f>
        <v>1/16</v>
      </c>
      <c r="G141" s="1" t="s">
        <v>10</v>
      </c>
    </row>
    <row r="142" spans="1:7" x14ac:dyDescent="0.25">
      <c r="A142" s="1" t="s">
        <v>20</v>
      </c>
      <c r="B142" s="1" t="s">
        <v>6</v>
      </c>
      <c r="C142" s="1" t="s">
        <v>21</v>
      </c>
      <c r="D142" s="1" t="s">
        <v>22</v>
      </c>
      <c r="E142" s="1" t="s">
        <v>23</v>
      </c>
      <c r="F142" s="1" t="str">
        <f>"8/136"</f>
        <v>8/136</v>
      </c>
      <c r="G142" s="1" t="s">
        <v>10</v>
      </c>
    </row>
    <row r="143" spans="1:7" x14ac:dyDescent="0.25">
      <c r="A143" s="1" t="s">
        <v>140</v>
      </c>
      <c r="B143" s="1" t="s">
        <v>6</v>
      </c>
      <c r="C143" s="1" t="s">
        <v>141</v>
      </c>
      <c r="D143" s="1" t="s">
        <v>142</v>
      </c>
      <c r="E143" s="1" t="s">
        <v>23</v>
      </c>
      <c r="F143" s="1" t="str">
        <f>"6/136"</f>
        <v>6/136</v>
      </c>
      <c r="G143" s="1" t="s">
        <v>10</v>
      </c>
    </row>
    <row r="144" spans="1:7" x14ac:dyDescent="0.25">
      <c r="A144" s="1" t="s">
        <v>188</v>
      </c>
      <c r="B144" s="1" t="s">
        <v>6</v>
      </c>
      <c r="C144" s="1" t="s">
        <v>189</v>
      </c>
      <c r="D144" s="1" t="s">
        <v>190</v>
      </c>
      <c r="E144" s="1" t="s">
        <v>23</v>
      </c>
      <c r="F144" s="1" t="str">
        <f>"31/136"</f>
        <v>31/136</v>
      </c>
      <c r="G144" s="1" t="s">
        <v>10</v>
      </c>
    </row>
    <row r="145" spans="1:7" x14ac:dyDescent="0.25">
      <c r="A145" s="1" t="s">
        <v>202</v>
      </c>
      <c r="B145" s="1" t="s">
        <v>6</v>
      </c>
      <c r="C145" s="1" t="s">
        <v>203</v>
      </c>
      <c r="D145" s="1" t="s">
        <v>204</v>
      </c>
      <c r="E145" s="1" t="s">
        <v>205</v>
      </c>
      <c r="F145" s="1" t="str">
        <f>"17/90"</f>
        <v>17/90</v>
      </c>
      <c r="G145" s="1" t="s">
        <v>10</v>
      </c>
    </row>
    <row r="146" spans="1:7" x14ac:dyDescent="0.25">
      <c r="A146" s="1" t="s">
        <v>1127</v>
      </c>
      <c r="B146" s="1" t="s">
        <v>812</v>
      </c>
      <c r="C146" s="1" t="s">
        <v>1128</v>
      </c>
      <c r="D146" s="1" t="s">
        <v>1129</v>
      </c>
      <c r="E146" s="1" t="s">
        <v>205</v>
      </c>
      <c r="F146" s="1" t="str">
        <f>"78/90"</f>
        <v>78/90</v>
      </c>
      <c r="G146" s="1" t="s">
        <v>10</v>
      </c>
    </row>
    <row r="147" spans="1:7" s="2" customFormat="1" x14ac:dyDescent="0.25">
      <c r="A147" s="1" t="s">
        <v>1250</v>
      </c>
      <c r="B147" s="1" t="s">
        <v>812</v>
      </c>
      <c r="C147" s="1" t="s">
        <v>1251</v>
      </c>
      <c r="D147" s="1" t="s">
        <v>1252</v>
      </c>
      <c r="E147" s="1" t="s">
        <v>205</v>
      </c>
      <c r="F147" s="1" t="str">
        <f>"78/90"</f>
        <v>78/90</v>
      </c>
      <c r="G147" s="1" t="s">
        <v>10</v>
      </c>
    </row>
    <row r="148" spans="1:7" x14ac:dyDescent="0.25">
      <c r="A148" s="1" t="s">
        <v>1064</v>
      </c>
      <c r="B148" s="1" t="s">
        <v>812</v>
      </c>
      <c r="C148" s="1" t="s">
        <v>1065</v>
      </c>
      <c r="D148" s="1" t="s">
        <v>1066</v>
      </c>
      <c r="E148" s="1" t="s">
        <v>1067</v>
      </c>
      <c r="F148" s="1" t="str">
        <f>"50/63"</f>
        <v>50/63</v>
      </c>
      <c r="G148" s="1" t="s">
        <v>10</v>
      </c>
    </row>
    <row r="149" spans="1:7" s="2" customFormat="1" x14ac:dyDescent="0.25">
      <c r="A149" s="1" t="s">
        <v>106</v>
      </c>
      <c r="B149" s="1" t="s">
        <v>6</v>
      </c>
      <c r="C149" s="1" t="s">
        <v>107</v>
      </c>
      <c r="D149" s="1" t="s">
        <v>108</v>
      </c>
      <c r="E149" s="1" t="s">
        <v>109</v>
      </c>
      <c r="F149" s="1" t="str">
        <f>"20/100"</f>
        <v>20/100</v>
      </c>
      <c r="G149" s="1" t="s">
        <v>10</v>
      </c>
    </row>
    <row r="150" spans="1:7" x14ac:dyDescent="0.25">
      <c r="A150" s="1" t="s">
        <v>858</v>
      </c>
      <c r="B150" s="1" t="s">
        <v>812</v>
      </c>
      <c r="C150" s="1" t="s">
        <v>859</v>
      </c>
      <c r="D150" s="1" t="s">
        <v>860</v>
      </c>
      <c r="E150" s="1" t="s">
        <v>109</v>
      </c>
      <c r="F150" s="1" t="str">
        <f>"87/100"</f>
        <v>87/100</v>
      </c>
      <c r="G150" s="1" t="s">
        <v>10</v>
      </c>
    </row>
    <row r="151" spans="1:7" x14ac:dyDescent="0.25">
      <c r="A151" s="1" t="s">
        <v>529</v>
      </c>
      <c r="B151" s="1" t="s">
        <v>505</v>
      </c>
      <c r="C151" s="1" t="s">
        <v>530</v>
      </c>
      <c r="D151" s="1" t="s">
        <v>530</v>
      </c>
      <c r="E151" s="1" t="s">
        <v>531</v>
      </c>
      <c r="F151" s="1" t="str">
        <f>"92/177"</f>
        <v>92/177</v>
      </c>
      <c r="G151" s="1" t="s">
        <v>10</v>
      </c>
    </row>
    <row r="152" spans="1:7" x14ac:dyDescent="0.25">
      <c r="A152" s="1" t="s">
        <v>1011</v>
      </c>
      <c r="B152" s="1" t="s">
        <v>812</v>
      </c>
      <c r="C152" s="1" t="s">
        <v>1012</v>
      </c>
      <c r="D152" s="1" t="s">
        <v>1012</v>
      </c>
      <c r="E152" s="1" t="s">
        <v>1013</v>
      </c>
      <c r="F152" s="1" t="str">
        <f>"252/275"</f>
        <v>252/275</v>
      </c>
      <c r="G152" s="1" t="s">
        <v>10</v>
      </c>
    </row>
    <row r="153" spans="1:7" x14ac:dyDescent="0.25">
      <c r="A153" s="1" t="s">
        <v>783</v>
      </c>
      <c r="B153" s="1" t="s">
        <v>505</v>
      </c>
      <c r="C153" s="1" t="s">
        <v>784</v>
      </c>
      <c r="D153" s="1" t="s">
        <v>785</v>
      </c>
      <c r="E153" s="1" t="s">
        <v>786</v>
      </c>
      <c r="F153" s="1" t="str">
        <f>"170/239"</f>
        <v>170/239</v>
      </c>
      <c r="G153" s="1" t="s">
        <v>10</v>
      </c>
    </row>
    <row r="154" spans="1:7" x14ac:dyDescent="0.25">
      <c r="A154" s="1" t="s">
        <v>143</v>
      </c>
      <c r="B154" s="1" t="s">
        <v>6</v>
      </c>
      <c r="C154" s="1" t="s">
        <v>144</v>
      </c>
      <c r="D154" s="1" t="s">
        <v>145</v>
      </c>
      <c r="E154" s="1" t="s">
        <v>146</v>
      </c>
      <c r="F154" s="1" t="str">
        <f>"3/94"</f>
        <v>3/94</v>
      </c>
      <c r="G154" s="1" t="s">
        <v>10</v>
      </c>
    </row>
    <row r="155" spans="1:7" x14ac:dyDescent="0.25">
      <c r="A155" s="1" t="s">
        <v>980</v>
      </c>
      <c r="B155" s="1" t="s">
        <v>812</v>
      </c>
      <c r="C155" s="1" t="s">
        <v>981</v>
      </c>
      <c r="D155" s="1" t="s">
        <v>982</v>
      </c>
      <c r="E155" s="1" t="s">
        <v>983</v>
      </c>
      <c r="F155" s="1" t="str">
        <f>"51/57"</f>
        <v>51/57</v>
      </c>
    </row>
    <row r="156" spans="1:7" x14ac:dyDescent="0.25">
      <c r="A156" s="1" t="s">
        <v>1210</v>
      </c>
      <c r="B156" s="1" t="s">
        <v>812</v>
      </c>
      <c r="C156" s="1" t="s">
        <v>1211</v>
      </c>
      <c r="D156" s="1" t="s">
        <v>1212</v>
      </c>
      <c r="E156" s="1" t="s">
        <v>1213</v>
      </c>
      <c r="F156" s="1" t="str">
        <f>"48/57"</f>
        <v>48/57</v>
      </c>
      <c r="G156" s="1" t="s">
        <v>10</v>
      </c>
    </row>
    <row r="157" spans="1:7" x14ac:dyDescent="0.25">
      <c r="A157" s="1" t="s">
        <v>1184</v>
      </c>
      <c r="B157" s="1" t="s">
        <v>812</v>
      </c>
      <c r="C157" s="1" t="s">
        <v>1185</v>
      </c>
      <c r="D157" s="1" t="s">
        <v>1186</v>
      </c>
      <c r="E157" s="1" t="s">
        <v>1187</v>
      </c>
      <c r="F157" s="1" t="str">
        <f>"46/55"</f>
        <v>46/55</v>
      </c>
      <c r="G157" s="1" t="s">
        <v>10</v>
      </c>
    </row>
    <row r="158" spans="1:7" s="2" customFormat="1" x14ac:dyDescent="0.25">
      <c r="A158" s="1" t="s">
        <v>314</v>
      </c>
      <c r="B158" s="1" t="s">
        <v>309</v>
      </c>
      <c r="C158" s="1" t="s">
        <v>315</v>
      </c>
      <c r="D158" s="1" t="s">
        <v>315</v>
      </c>
      <c r="E158" s="1" t="s">
        <v>316</v>
      </c>
      <c r="F158" s="1" t="str">
        <f>"46/109"</f>
        <v>46/109</v>
      </c>
      <c r="G158" s="1" t="s">
        <v>10</v>
      </c>
    </row>
    <row r="159" spans="1:7" x14ac:dyDescent="0.25">
      <c r="A159" s="1" t="s">
        <v>489</v>
      </c>
      <c r="B159" s="1" t="s">
        <v>309</v>
      </c>
      <c r="C159" s="1" t="s">
        <v>8</v>
      </c>
      <c r="D159" s="1" t="s">
        <v>490</v>
      </c>
      <c r="E159" s="1" t="s">
        <v>491</v>
      </c>
      <c r="F159" s="1" t="str">
        <f>"60/142"</f>
        <v>60/142</v>
      </c>
      <c r="G159" s="1" t="s">
        <v>10</v>
      </c>
    </row>
    <row r="160" spans="1:7" x14ac:dyDescent="0.25">
      <c r="A160" s="1" t="s">
        <v>325</v>
      </c>
      <c r="B160" s="1" t="s">
        <v>309</v>
      </c>
      <c r="C160" s="1" t="s">
        <v>326</v>
      </c>
      <c r="D160" s="1" t="s">
        <v>326</v>
      </c>
      <c r="E160" s="1" t="s">
        <v>327</v>
      </c>
      <c r="F160" s="1" t="str">
        <f>"56/142"</f>
        <v>56/142</v>
      </c>
    </row>
    <row r="161" spans="1:7" x14ac:dyDescent="0.25">
      <c r="A161" s="1" t="s">
        <v>297</v>
      </c>
      <c r="B161" s="1" t="s">
        <v>6</v>
      </c>
      <c r="C161" s="1" t="s">
        <v>298</v>
      </c>
      <c r="D161" s="1" t="s">
        <v>298</v>
      </c>
      <c r="E161" s="1" t="s">
        <v>269</v>
      </c>
      <c r="F161" s="1" t="str">
        <f>"10/69"</f>
        <v>10/69</v>
      </c>
      <c r="G161" s="1" t="s">
        <v>10</v>
      </c>
    </row>
    <row r="162" spans="1:7" x14ac:dyDescent="0.25">
      <c r="A162" s="1" t="s">
        <v>507</v>
      </c>
      <c r="B162" s="1" t="s">
        <v>505</v>
      </c>
      <c r="C162" s="1" t="s">
        <v>508</v>
      </c>
      <c r="D162" s="1" t="s">
        <v>508</v>
      </c>
      <c r="E162" s="1" t="s">
        <v>269</v>
      </c>
      <c r="F162" s="1" t="str">
        <f>"38/69"</f>
        <v>38/69</v>
      </c>
      <c r="G162" s="1" t="s">
        <v>10</v>
      </c>
    </row>
    <row r="163" spans="1:7" x14ac:dyDescent="0.25">
      <c r="A163" s="1" t="s">
        <v>639</v>
      </c>
      <c r="B163" s="1" t="s">
        <v>505</v>
      </c>
      <c r="C163" s="1" t="s">
        <v>640</v>
      </c>
      <c r="D163" s="1" t="s">
        <v>641</v>
      </c>
      <c r="E163" s="1" t="s">
        <v>269</v>
      </c>
      <c r="F163" s="1" t="str">
        <f>"35/69"</f>
        <v>35/69</v>
      </c>
      <c r="G163" s="1" t="s">
        <v>10</v>
      </c>
    </row>
    <row r="164" spans="1:7" x14ac:dyDescent="0.25">
      <c r="A164" s="1" t="s">
        <v>645</v>
      </c>
      <c r="B164" s="1" t="s">
        <v>505</v>
      </c>
      <c r="C164" s="1" t="s">
        <v>646</v>
      </c>
      <c r="D164" s="1" t="s">
        <v>647</v>
      </c>
      <c r="E164" s="1" t="s">
        <v>269</v>
      </c>
      <c r="F164" s="1" t="str">
        <f>"43/69"</f>
        <v>43/69</v>
      </c>
      <c r="G164" s="1" t="s">
        <v>10</v>
      </c>
    </row>
    <row r="165" spans="1:7" s="2" customFormat="1" x14ac:dyDescent="0.25">
      <c r="A165" s="1" t="s">
        <v>830</v>
      </c>
      <c r="B165" s="1" t="s">
        <v>812</v>
      </c>
      <c r="C165" s="1" t="s">
        <v>831</v>
      </c>
      <c r="D165" s="1" t="s">
        <v>832</v>
      </c>
      <c r="E165" s="1" t="s">
        <v>269</v>
      </c>
      <c r="F165" s="1" t="str">
        <f>"59/69"</f>
        <v>59/69</v>
      </c>
      <c r="G165" s="1" t="s">
        <v>10</v>
      </c>
    </row>
    <row r="166" spans="1:7" x14ac:dyDescent="0.25">
      <c r="A166" s="1" t="s">
        <v>902</v>
      </c>
      <c r="B166" s="1" t="s">
        <v>812</v>
      </c>
      <c r="C166" s="1" t="s">
        <v>903</v>
      </c>
      <c r="D166" s="1" t="s">
        <v>8</v>
      </c>
      <c r="E166" s="1" t="s">
        <v>269</v>
      </c>
      <c r="F166" s="1" t="str">
        <f>"55/69"</f>
        <v>55/69</v>
      </c>
      <c r="G166" s="1" t="s">
        <v>10</v>
      </c>
    </row>
    <row r="167" spans="1:7" x14ac:dyDescent="0.25">
      <c r="A167" s="1" t="s">
        <v>801</v>
      </c>
      <c r="B167" s="1" t="s">
        <v>505</v>
      </c>
      <c r="C167" s="1" t="s">
        <v>802</v>
      </c>
      <c r="D167" s="1" t="s">
        <v>803</v>
      </c>
      <c r="E167" s="1" t="s">
        <v>804</v>
      </c>
      <c r="F167" s="1" t="str">
        <f>"66/93"</f>
        <v>66/93</v>
      </c>
      <c r="G167" s="1" t="s">
        <v>10</v>
      </c>
    </row>
    <row r="168" spans="1:7" x14ac:dyDescent="0.25">
      <c r="A168" s="1" t="s">
        <v>1090</v>
      </c>
      <c r="B168" s="1" t="s">
        <v>812</v>
      </c>
      <c r="C168" s="1" t="s">
        <v>1091</v>
      </c>
      <c r="D168" s="1" t="s">
        <v>1092</v>
      </c>
      <c r="E168" s="1" t="s">
        <v>804</v>
      </c>
      <c r="F168" s="1" t="str">
        <f>"81/93"</f>
        <v>81/93</v>
      </c>
      <c r="G168" s="1" t="s">
        <v>10</v>
      </c>
    </row>
    <row r="169" spans="1:7" s="2" customFormat="1" x14ac:dyDescent="0.25">
      <c r="A169" s="1" t="s">
        <v>40</v>
      </c>
      <c r="B169" s="1" t="s">
        <v>6</v>
      </c>
      <c r="C169" s="1" t="s">
        <v>41</v>
      </c>
      <c r="D169" s="1" t="s">
        <v>42</v>
      </c>
      <c r="E169" s="1" t="s">
        <v>43</v>
      </c>
      <c r="F169" s="1" t="str">
        <f>"9/87"</f>
        <v>9/87</v>
      </c>
      <c r="G169" s="1" t="s">
        <v>10</v>
      </c>
    </row>
    <row r="170" spans="1:7" s="2" customFormat="1" x14ac:dyDescent="0.25">
      <c r="A170" s="1" t="s">
        <v>1259</v>
      </c>
      <c r="B170" s="1" t="s">
        <v>812</v>
      </c>
      <c r="C170" s="1" t="s">
        <v>1260</v>
      </c>
      <c r="D170" s="1" t="s">
        <v>1261</v>
      </c>
      <c r="E170" s="1" t="s">
        <v>43</v>
      </c>
      <c r="F170" s="1" t="str">
        <f>"70/87"</f>
        <v>70/87</v>
      </c>
      <c r="G170" s="1" t="s">
        <v>10</v>
      </c>
    </row>
    <row r="171" spans="1:7" x14ac:dyDescent="0.25">
      <c r="A171" s="1" t="s">
        <v>1031</v>
      </c>
      <c r="B171" s="1" t="s">
        <v>812</v>
      </c>
      <c r="C171" s="1" t="s">
        <v>1032</v>
      </c>
      <c r="D171" s="1" t="s">
        <v>1033</v>
      </c>
      <c r="E171" s="1" t="s">
        <v>1034</v>
      </c>
      <c r="F171" s="1" t="str">
        <f>"70/87"</f>
        <v>70/87</v>
      </c>
      <c r="G171" s="1" t="s">
        <v>10</v>
      </c>
    </row>
    <row r="172" spans="1:7" x14ac:dyDescent="0.25">
      <c r="A172" s="1" t="s">
        <v>338</v>
      </c>
      <c r="B172" s="1" t="s">
        <v>309</v>
      </c>
      <c r="C172" s="1" t="s">
        <v>339</v>
      </c>
      <c r="D172" s="1" t="s">
        <v>340</v>
      </c>
      <c r="E172" s="1" t="s">
        <v>341</v>
      </c>
      <c r="F172" s="1" t="str">
        <f>"40/86"</f>
        <v>40/86</v>
      </c>
      <c r="G172" s="1" t="s">
        <v>10</v>
      </c>
    </row>
    <row r="173" spans="1:7" s="2" customFormat="1" x14ac:dyDescent="0.25">
      <c r="A173" s="1" t="s">
        <v>1238</v>
      </c>
      <c r="B173" s="1" t="s">
        <v>812</v>
      </c>
      <c r="C173" s="1" t="s">
        <v>1239</v>
      </c>
      <c r="D173" s="1" t="s">
        <v>1240</v>
      </c>
      <c r="E173" s="1" t="s">
        <v>341</v>
      </c>
      <c r="F173" s="1" t="str">
        <f>"83/86"</f>
        <v>83/86</v>
      </c>
      <c r="G173" s="1" t="s">
        <v>10</v>
      </c>
    </row>
    <row r="174" spans="1:7" x14ac:dyDescent="0.25">
      <c r="A174" s="1" t="s">
        <v>1309</v>
      </c>
      <c r="B174" s="1" t="s">
        <v>812</v>
      </c>
      <c r="C174" s="1" t="s">
        <v>1310</v>
      </c>
      <c r="D174" s="1" t="s">
        <v>1311</v>
      </c>
      <c r="E174" s="1" t="s">
        <v>341</v>
      </c>
      <c r="F174" s="1" t="str">
        <f>"84/86"</f>
        <v>84/86</v>
      </c>
      <c r="G174" s="1" t="s">
        <v>10</v>
      </c>
    </row>
    <row r="175" spans="1:7" x14ac:dyDescent="0.25">
      <c r="A175" s="1" t="s">
        <v>547</v>
      </c>
      <c r="B175" s="1" t="s">
        <v>505</v>
      </c>
      <c r="C175" s="1" t="s">
        <v>548</v>
      </c>
      <c r="D175" s="1" t="s">
        <v>548</v>
      </c>
      <c r="E175" s="1" t="s">
        <v>549</v>
      </c>
      <c r="F175" s="1" t="str">
        <f>"72/110"</f>
        <v>72/110</v>
      </c>
      <c r="G175" s="1" t="s">
        <v>10</v>
      </c>
    </row>
    <row r="176" spans="1:7" x14ac:dyDescent="0.25">
      <c r="A176" s="1" t="s">
        <v>370</v>
      </c>
      <c r="B176" s="1" t="s">
        <v>309</v>
      </c>
      <c r="C176" s="1" t="s">
        <v>371</v>
      </c>
      <c r="D176" s="1" t="s">
        <v>372</v>
      </c>
      <c r="E176" s="1" t="s">
        <v>373</v>
      </c>
      <c r="F176" s="1" t="str">
        <f>"15/48"</f>
        <v>15/48</v>
      </c>
      <c r="G176" s="1" t="s">
        <v>10</v>
      </c>
    </row>
    <row r="177" spans="1:7" s="2" customFormat="1" x14ac:dyDescent="0.25">
      <c r="A177" s="1" t="s">
        <v>406</v>
      </c>
      <c r="B177" s="1" t="s">
        <v>309</v>
      </c>
      <c r="C177" s="1" t="s">
        <v>407</v>
      </c>
      <c r="D177" s="1" t="s">
        <v>408</v>
      </c>
      <c r="E177" s="1" t="s">
        <v>373</v>
      </c>
      <c r="F177" s="1" t="str">
        <f>"24/48"</f>
        <v>24/48</v>
      </c>
      <c r="G177" s="1" t="s">
        <v>10</v>
      </c>
    </row>
    <row r="178" spans="1:7" x14ac:dyDescent="0.25">
      <c r="A178" s="1" t="s">
        <v>938</v>
      </c>
      <c r="B178" s="1" t="s">
        <v>812</v>
      </c>
      <c r="C178" s="1" t="s">
        <v>939</v>
      </c>
      <c r="D178" s="1" t="s">
        <v>939</v>
      </c>
      <c r="E178" s="1" t="s">
        <v>373</v>
      </c>
      <c r="F178" s="1" t="str">
        <f>"41/48"</f>
        <v>41/48</v>
      </c>
      <c r="G178" s="1" t="s">
        <v>10</v>
      </c>
    </row>
    <row r="179" spans="1:7" s="2" customFormat="1" x14ac:dyDescent="0.25">
      <c r="A179" s="1" t="s">
        <v>970</v>
      </c>
      <c r="B179" s="1" t="s">
        <v>812</v>
      </c>
      <c r="C179" s="1" t="s">
        <v>971</v>
      </c>
      <c r="D179" s="1" t="s">
        <v>972</v>
      </c>
      <c r="E179" s="1" t="s">
        <v>373</v>
      </c>
      <c r="F179" s="1" t="str">
        <f>"44/48"</f>
        <v>44/48</v>
      </c>
      <c r="G179" s="1" t="s">
        <v>10</v>
      </c>
    </row>
    <row r="180" spans="1:7" x14ac:dyDescent="0.25">
      <c r="A180" s="1" t="s">
        <v>1051</v>
      </c>
      <c r="B180" s="1" t="s">
        <v>812</v>
      </c>
      <c r="C180" s="1" t="s">
        <v>1052</v>
      </c>
      <c r="D180" s="1" t="s">
        <v>8</v>
      </c>
      <c r="E180" s="1" t="s">
        <v>373</v>
      </c>
      <c r="F180" s="1" t="str">
        <f>"42/48"</f>
        <v>42/48</v>
      </c>
    </row>
    <row r="181" spans="1:7" s="2" customFormat="1" x14ac:dyDescent="0.25">
      <c r="A181" s="1" t="s">
        <v>1321</v>
      </c>
      <c r="B181" s="1" t="s">
        <v>812</v>
      </c>
      <c r="C181" s="1" t="s">
        <v>1322</v>
      </c>
      <c r="D181" s="1" t="s">
        <v>1323</v>
      </c>
      <c r="E181" s="1" t="s">
        <v>373</v>
      </c>
      <c r="F181" s="1" t="str">
        <f>"44/48"</f>
        <v>44/48</v>
      </c>
      <c r="G181" s="1" t="s">
        <v>10</v>
      </c>
    </row>
    <row r="182" spans="1:7" s="2" customFormat="1" x14ac:dyDescent="0.25">
      <c r="A182" s="1" t="s">
        <v>793</v>
      </c>
      <c r="B182" s="1" t="s">
        <v>505</v>
      </c>
      <c r="C182" s="1" t="s">
        <v>794</v>
      </c>
      <c r="D182" s="1" t="s">
        <v>795</v>
      </c>
      <c r="E182" s="1" t="s">
        <v>796</v>
      </c>
      <c r="F182" s="1" t="str">
        <f>"30/48"</f>
        <v>30/48</v>
      </c>
      <c r="G182" s="1" t="s">
        <v>10</v>
      </c>
    </row>
    <row r="183" spans="1:7" x14ac:dyDescent="0.25">
      <c r="A183" s="1" t="s">
        <v>229</v>
      </c>
      <c r="B183" s="1" t="s">
        <v>6</v>
      </c>
      <c r="C183" s="1" t="s">
        <v>230</v>
      </c>
      <c r="D183" s="1" t="s">
        <v>231</v>
      </c>
      <c r="E183" s="1" t="s">
        <v>232</v>
      </c>
      <c r="F183" s="1" t="str">
        <f>"10/54"</f>
        <v>10/54</v>
      </c>
      <c r="G183" s="1" t="s">
        <v>10</v>
      </c>
    </row>
    <row r="184" spans="1:7" x14ac:dyDescent="0.25">
      <c r="A184" s="1" t="s">
        <v>633</v>
      </c>
      <c r="B184" s="1" t="s">
        <v>505</v>
      </c>
      <c r="C184" s="1" t="s">
        <v>634</v>
      </c>
      <c r="D184" s="1" t="s">
        <v>635</v>
      </c>
      <c r="E184" s="1" t="s">
        <v>232</v>
      </c>
      <c r="F184" s="1" t="str">
        <f>"30/54"</f>
        <v>30/54</v>
      </c>
      <c r="G184" s="1" t="s">
        <v>10</v>
      </c>
    </row>
    <row r="185" spans="1:7" s="2" customFormat="1" x14ac:dyDescent="0.25">
      <c r="A185" s="1" t="s">
        <v>990</v>
      </c>
      <c r="B185" s="1" t="s">
        <v>812</v>
      </c>
      <c r="C185" s="1" t="s">
        <v>991</v>
      </c>
      <c r="D185" s="1" t="s">
        <v>992</v>
      </c>
      <c r="E185" s="1" t="s">
        <v>66</v>
      </c>
      <c r="F185" s="1" t="str">
        <f>"167/202"</f>
        <v>167/202</v>
      </c>
      <c r="G185" s="1" t="s">
        <v>10</v>
      </c>
    </row>
    <row r="186" spans="1:7" x14ac:dyDescent="0.25">
      <c r="A186" s="1" t="s">
        <v>1053</v>
      </c>
      <c r="B186" s="1" t="s">
        <v>812</v>
      </c>
      <c r="C186" s="1" t="s">
        <v>1054</v>
      </c>
      <c r="D186" s="1" t="s">
        <v>1055</v>
      </c>
      <c r="E186" s="1" t="s">
        <v>66</v>
      </c>
      <c r="F186" s="1" t="str">
        <f>"171/202"</f>
        <v>171/202</v>
      </c>
      <c r="G186" s="1" t="s">
        <v>10</v>
      </c>
    </row>
    <row r="187" spans="1:7" s="2" customFormat="1" x14ac:dyDescent="0.25">
      <c r="A187" s="1" t="s">
        <v>1229</v>
      </c>
      <c r="B187" s="1" t="s">
        <v>812</v>
      </c>
      <c r="C187" s="1" t="s">
        <v>1230</v>
      </c>
      <c r="D187" s="1" t="s">
        <v>1231</v>
      </c>
      <c r="E187" s="1" t="s">
        <v>66</v>
      </c>
      <c r="F187" s="1" t="str">
        <f>"193/202"</f>
        <v>193/202</v>
      </c>
      <c r="G187" s="1" t="s">
        <v>10</v>
      </c>
    </row>
    <row r="188" spans="1:7" x14ac:dyDescent="0.25">
      <c r="A188" s="1" t="s">
        <v>1232</v>
      </c>
      <c r="B188" s="1" t="s">
        <v>812</v>
      </c>
      <c r="C188" s="1" t="s">
        <v>1233</v>
      </c>
      <c r="D188" s="1" t="s">
        <v>1234</v>
      </c>
      <c r="E188" s="1" t="s">
        <v>66</v>
      </c>
      <c r="F188" s="1" t="str">
        <f>"171/202"</f>
        <v>171/202</v>
      </c>
      <c r="G188" s="1" t="s">
        <v>10</v>
      </c>
    </row>
    <row r="189" spans="1:7" s="2" customFormat="1" x14ac:dyDescent="0.25">
      <c r="A189" s="1" t="s">
        <v>1333</v>
      </c>
      <c r="B189" s="1" t="s">
        <v>812</v>
      </c>
      <c r="C189" s="1" t="s">
        <v>1334</v>
      </c>
      <c r="D189" s="1" t="s">
        <v>1335</v>
      </c>
      <c r="E189" s="1" t="s">
        <v>66</v>
      </c>
      <c r="F189" s="1" t="str">
        <f>"187/202"</f>
        <v>187/202</v>
      </c>
      <c r="G189" s="1" t="s">
        <v>10</v>
      </c>
    </row>
    <row r="190" spans="1:7" x14ac:dyDescent="0.25">
      <c r="A190" s="1" t="s">
        <v>911</v>
      </c>
      <c r="B190" s="1" t="s">
        <v>812</v>
      </c>
      <c r="C190" s="1" t="s">
        <v>912</v>
      </c>
      <c r="D190" s="1" t="s">
        <v>913</v>
      </c>
      <c r="E190" s="1" t="s">
        <v>914</v>
      </c>
      <c r="F190" s="1" t="str">
        <f>"51/62"</f>
        <v>51/62</v>
      </c>
      <c r="G190" s="1" t="s">
        <v>10</v>
      </c>
    </row>
    <row r="191" spans="1:7" x14ac:dyDescent="0.25">
      <c r="A191" s="1" t="s">
        <v>247</v>
      </c>
      <c r="B191" s="1" t="s">
        <v>6</v>
      </c>
      <c r="C191" s="1" t="s">
        <v>248</v>
      </c>
      <c r="D191" s="1" t="s">
        <v>249</v>
      </c>
      <c r="E191" s="1" t="s">
        <v>250</v>
      </c>
      <c r="F191" s="1" t="str">
        <f>"48/202"</f>
        <v>48/202</v>
      </c>
      <c r="G191" s="1" t="s">
        <v>10</v>
      </c>
    </row>
    <row r="192" spans="1:7" s="2" customFormat="1" x14ac:dyDescent="0.25">
      <c r="A192" s="1" t="s">
        <v>769</v>
      </c>
      <c r="B192" s="1" t="s">
        <v>505</v>
      </c>
      <c r="C192" s="1" t="s">
        <v>770</v>
      </c>
      <c r="D192" s="1" t="s">
        <v>8</v>
      </c>
      <c r="E192" s="1" t="s">
        <v>771</v>
      </c>
      <c r="F192" s="1" t="str">
        <f>"14/20"</f>
        <v>14/20</v>
      </c>
      <c r="G192" s="1" t="s">
        <v>10</v>
      </c>
    </row>
    <row r="193" spans="1:7" x14ac:dyDescent="0.25">
      <c r="A193" s="1" t="s">
        <v>321</v>
      </c>
      <c r="B193" s="1" t="s">
        <v>309</v>
      </c>
      <c r="C193" s="1" t="s">
        <v>322</v>
      </c>
      <c r="D193" s="1" t="s">
        <v>323</v>
      </c>
      <c r="E193" s="1" t="s">
        <v>324</v>
      </c>
      <c r="F193" s="1" t="str">
        <f>"33/106"</f>
        <v>33/106</v>
      </c>
      <c r="G193" s="1" t="s">
        <v>10</v>
      </c>
    </row>
    <row r="194" spans="1:7" x14ac:dyDescent="0.25">
      <c r="A194" s="1" t="s">
        <v>612</v>
      </c>
      <c r="B194" s="1" t="s">
        <v>505</v>
      </c>
      <c r="C194" s="1" t="s">
        <v>613</v>
      </c>
      <c r="D194" s="1" t="s">
        <v>614</v>
      </c>
      <c r="E194" s="1" t="s">
        <v>615</v>
      </c>
      <c r="F194" s="1" t="str">
        <f>"55/79"</f>
        <v>55/79</v>
      </c>
      <c r="G194" s="1" t="s">
        <v>10</v>
      </c>
    </row>
    <row r="195" spans="1:7" s="2" customFormat="1" x14ac:dyDescent="0.25">
      <c r="A195" s="1" t="s">
        <v>479</v>
      </c>
      <c r="B195" s="1" t="s">
        <v>309</v>
      </c>
      <c r="C195" s="1" t="s">
        <v>480</v>
      </c>
      <c r="D195" s="1" t="s">
        <v>481</v>
      </c>
      <c r="E195" s="1" t="s">
        <v>482</v>
      </c>
      <c r="F195" s="1" t="str">
        <f>"33/101"</f>
        <v>33/101</v>
      </c>
      <c r="G195" s="1" t="s">
        <v>10</v>
      </c>
    </row>
    <row r="196" spans="1:7" x14ac:dyDescent="0.25">
      <c r="A196" s="1" t="s">
        <v>609</v>
      </c>
      <c r="B196" s="1" t="s">
        <v>505</v>
      </c>
      <c r="C196" s="1" t="s">
        <v>610</v>
      </c>
      <c r="D196" s="1" t="s">
        <v>611</v>
      </c>
      <c r="E196" s="1" t="s">
        <v>482</v>
      </c>
      <c r="F196" s="1" t="str">
        <f>"67/101"</f>
        <v>67/101</v>
      </c>
      <c r="G196" s="1" t="s">
        <v>10</v>
      </c>
    </row>
    <row r="197" spans="1:7" s="2" customFormat="1" x14ac:dyDescent="0.25">
      <c r="A197" s="1" t="s">
        <v>824</v>
      </c>
      <c r="B197" s="1" t="s">
        <v>812</v>
      </c>
      <c r="C197" s="1" t="s">
        <v>825</v>
      </c>
      <c r="D197" s="1" t="s">
        <v>825</v>
      </c>
      <c r="E197" s="1" t="s">
        <v>482</v>
      </c>
      <c r="F197" s="1" t="str">
        <f>"77/101"</f>
        <v>77/101</v>
      </c>
      <c r="G197" s="1" t="s">
        <v>10</v>
      </c>
    </row>
    <row r="198" spans="1:7" s="2" customFormat="1" x14ac:dyDescent="0.25">
      <c r="A198" s="1" t="s">
        <v>893</v>
      </c>
      <c r="B198" s="1" t="s">
        <v>812</v>
      </c>
      <c r="C198" s="1" t="s">
        <v>894</v>
      </c>
      <c r="D198" s="1" t="s">
        <v>895</v>
      </c>
      <c r="E198" s="1" t="s">
        <v>482</v>
      </c>
      <c r="F198" s="1" t="str">
        <f>"77/101"</f>
        <v>77/101</v>
      </c>
      <c r="G198" s="1" t="s">
        <v>10</v>
      </c>
    </row>
    <row r="199" spans="1:7" x14ac:dyDescent="0.25">
      <c r="A199" s="1" t="s">
        <v>1099</v>
      </c>
      <c r="B199" s="1" t="s">
        <v>812</v>
      </c>
      <c r="C199" s="1" t="s">
        <v>1100</v>
      </c>
      <c r="D199" s="1" t="s">
        <v>1101</v>
      </c>
      <c r="E199" s="1" t="s">
        <v>482</v>
      </c>
      <c r="F199" s="1" t="str">
        <f>"87/101"</f>
        <v>87/101</v>
      </c>
      <c r="G199" s="1" t="s">
        <v>10</v>
      </c>
    </row>
    <row r="200" spans="1:7" x14ac:dyDescent="0.25">
      <c r="A200" s="1" t="s">
        <v>1078</v>
      </c>
      <c r="B200" s="1" t="s">
        <v>812</v>
      </c>
      <c r="C200" s="1" t="s">
        <v>1079</v>
      </c>
      <c r="D200" s="1" t="s">
        <v>8</v>
      </c>
      <c r="E200" s="1" t="s">
        <v>122</v>
      </c>
      <c r="F200" s="1" t="str">
        <f>"198/239"</f>
        <v>198/239</v>
      </c>
    </row>
    <row r="201" spans="1:7" x14ac:dyDescent="0.25">
      <c r="A201" s="1" t="s">
        <v>292</v>
      </c>
      <c r="B201" s="1" t="s">
        <v>6</v>
      </c>
      <c r="C201" s="1" t="s">
        <v>293</v>
      </c>
      <c r="D201" s="1" t="s">
        <v>294</v>
      </c>
      <c r="E201" s="1" t="s">
        <v>295</v>
      </c>
      <c r="F201" s="1" t="str">
        <f>"2/87"</f>
        <v>2/87</v>
      </c>
      <c r="G201" s="1" t="s">
        <v>10</v>
      </c>
    </row>
    <row r="202" spans="1:7" x14ac:dyDescent="0.25">
      <c r="A202" s="1" t="s">
        <v>166</v>
      </c>
      <c r="B202" s="1" t="s">
        <v>6</v>
      </c>
      <c r="C202" s="1" t="s">
        <v>167</v>
      </c>
      <c r="D202" s="1" t="s">
        <v>168</v>
      </c>
      <c r="E202" s="1" t="s">
        <v>169</v>
      </c>
      <c r="F202" s="1" t="str">
        <f>"16/161"</f>
        <v>16/161</v>
      </c>
      <c r="G202" s="1" t="s">
        <v>10</v>
      </c>
    </row>
    <row r="203" spans="1:7" s="2" customFormat="1" x14ac:dyDescent="0.25">
      <c r="A203" s="1" t="s">
        <v>492</v>
      </c>
      <c r="B203" s="1" t="s">
        <v>309</v>
      </c>
      <c r="C203" s="1" t="s">
        <v>493</v>
      </c>
      <c r="D203" s="1" t="s">
        <v>493</v>
      </c>
      <c r="E203" s="1" t="s">
        <v>494</v>
      </c>
      <c r="F203" s="1" t="str">
        <f>"54/169"</f>
        <v>54/169</v>
      </c>
      <c r="G203" s="1" t="s">
        <v>10</v>
      </c>
    </row>
    <row r="204" spans="1:7" x14ac:dyDescent="0.25">
      <c r="A204" s="1" t="s">
        <v>1096</v>
      </c>
      <c r="B204" s="1" t="s">
        <v>812</v>
      </c>
      <c r="C204" s="1" t="s">
        <v>1097</v>
      </c>
      <c r="D204" s="1" t="s">
        <v>8</v>
      </c>
      <c r="E204" s="1" t="s">
        <v>1098</v>
      </c>
      <c r="F204" s="1" t="str">
        <f>"143/177"</f>
        <v>143/177</v>
      </c>
      <c r="G204" s="1" t="s">
        <v>10</v>
      </c>
    </row>
    <row r="205" spans="1:7" x14ac:dyDescent="0.25">
      <c r="A205" s="1" t="s">
        <v>90</v>
      </c>
      <c r="B205" s="1" t="s">
        <v>6</v>
      </c>
      <c r="C205" s="1" t="s">
        <v>91</v>
      </c>
      <c r="D205" s="1" t="s">
        <v>92</v>
      </c>
      <c r="E205" s="1" t="s">
        <v>93</v>
      </c>
      <c r="F205" s="1" t="str">
        <f>"5/96"</f>
        <v>5/96</v>
      </c>
      <c r="G205" s="1" t="s">
        <v>10</v>
      </c>
    </row>
    <row r="206" spans="1:7" x14ac:dyDescent="0.25">
      <c r="A206" s="1" t="s">
        <v>843</v>
      </c>
      <c r="B206" s="1" t="s">
        <v>812</v>
      </c>
      <c r="C206" s="1" t="s">
        <v>844</v>
      </c>
      <c r="D206" s="1" t="s">
        <v>844</v>
      </c>
      <c r="E206" s="1" t="s">
        <v>845</v>
      </c>
      <c r="F206" s="1" t="str">
        <f>"23/24"</f>
        <v>23/24</v>
      </c>
      <c r="G206" s="1" t="s">
        <v>10</v>
      </c>
    </row>
    <row r="207" spans="1:7" x14ac:dyDescent="0.25">
      <c r="A207" s="1" t="s">
        <v>732</v>
      </c>
      <c r="B207" s="1" t="s">
        <v>505</v>
      </c>
      <c r="C207" s="1" t="s">
        <v>733</v>
      </c>
      <c r="D207" s="1" t="s">
        <v>734</v>
      </c>
      <c r="E207" s="1" t="s">
        <v>735</v>
      </c>
      <c r="F207" s="1" t="str">
        <f>"62/84"</f>
        <v>62/84</v>
      </c>
      <c r="G207" s="1" t="s">
        <v>10</v>
      </c>
    </row>
    <row r="208" spans="1:7" s="2" customFormat="1" x14ac:dyDescent="0.25">
      <c r="A208" s="1" t="s">
        <v>736</v>
      </c>
      <c r="B208" s="1" t="s">
        <v>505</v>
      </c>
      <c r="C208" s="1" t="s">
        <v>737</v>
      </c>
      <c r="D208" s="1" t="s">
        <v>738</v>
      </c>
      <c r="E208" s="1" t="s">
        <v>735</v>
      </c>
      <c r="F208" s="1" t="str">
        <f>"53/84"</f>
        <v>53/84</v>
      </c>
      <c r="G208" s="1" t="s">
        <v>10</v>
      </c>
    </row>
    <row r="209" spans="1:7" x14ac:dyDescent="0.25">
      <c r="A209" s="1" t="s">
        <v>791</v>
      </c>
      <c r="B209" s="1" t="s">
        <v>505</v>
      </c>
      <c r="C209" s="1" t="s">
        <v>792</v>
      </c>
      <c r="D209" s="1" t="s">
        <v>8</v>
      </c>
      <c r="E209" s="1" t="s">
        <v>735</v>
      </c>
      <c r="F209" s="1" t="str">
        <f>"49/84"</f>
        <v>49/84</v>
      </c>
      <c r="G209" s="1" t="s">
        <v>10</v>
      </c>
    </row>
    <row r="210" spans="1:7" s="2" customFormat="1" x14ac:dyDescent="0.25">
      <c r="A210" s="1" t="s">
        <v>875</v>
      </c>
      <c r="B210" s="1" t="s">
        <v>812</v>
      </c>
      <c r="C210" s="1" t="s">
        <v>876</v>
      </c>
      <c r="D210" s="1" t="s">
        <v>8</v>
      </c>
      <c r="E210" s="1" t="s">
        <v>735</v>
      </c>
      <c r="F210" s="1" t="str">
        <f>"72/84"</f>
        <v>72/84</v>
      </c>
      <c r="G210" s="1" t="s">
        <v>10</v>
      </c>
    </row>
    <row r="211" spans="1:7" s="2" customFormat="1" x14ac:dyDescent="0.25">
      <c r="A211" s="1" t="s">
        <v>1136</v>
      </c>
      <c r="B211" s="1" t="s">
        <v>812</v>
      </c>
      <c r="C211" s="1" t="s">
        <v>1137</v>
      </c>
      <c r="D211" s="1" t="s">
        <v>1137</v>
      </c>
      <c r="E211" s="1" t="s">
        <v>735</v>
      </c>
      <c r="F211" s="1" t="str">
        <f>"69/84"</f>
        <v>69/84</v>
      </c>
      <c r="G211" s="1" t="s">
        <v>10</v>
      </c>
    </row>
    <row r="212" spans="1:7" x14ac:dyDescent="0.25">
      <c r="A212" s="1" t="s">
        <v>1271</v>
      </c>
      <c r="B212" s="1" t="s">
        <v>812</v>
      </c>
      <c r="C212" s="1" t="s">
        <v>1272</v>
      </c>
      <c r="D212" s="1" t="s">
        <v>1273</v>
      </c>
      <c r="E212" s="1" t="s">
        <v>735</v>
      </c>
      <c r="F212" s="1" t="str">
        <f>"76/84"</f>
        <v>76/84</v>
      </c>
      <c r="G212" s="1" t="s">
        <v>10</v>
      </c>
    </row>
    <row r="213" spans="1:7" x14ac:dyDescent="0.25">
      <c r="A213" s="1" t="s">
        <v>861</v>
      </c>
      <c r="B213" s="1" t="s">
        <v>812</v>
      </c>
      <c r="C213" s="1" t="s">
        <v>862</v>
      </c>
      <c r="D213" s="1" t="s">
        <v>863</v>
      </c>
      <c r="E213" s="1" t="s">
        <v>864</v>
      </c>
      <c r="F213" s="1" t="str">
        <f>"56/63"</f>
        <v>56/63</v>
      </c>
      <c r="G213" s="1" t="s">
        <v>10</v>
      </c>
    </row>
    <row r="214" spans="1:7" x14ac:dyDescent="0.25">
      <c r="A214" s="1" t="s">
        <v>51</v>
      </c>
      <c r="B214" s="1" t="s">
        <v>6</v>
      </c>
      <c r="C214" s="1" t="s">
        <v>52</v>
      </c>
      <c r="D214" s="1" t="s">
        <v>53</v>
      </c>
      <c r="E214" s="1" t="s">
        <v>54</v>
      </c>
      <c r="F214" s="1" t="str">
        <f>"14/63"</f>
        <v>14/63</v>
      </c>
      <c r="G214" s="1" t="s">
        <v>55</v>
      </c>
    </row>
    <row r="215" spans="1:7" s="2" customFormat="1" x14ac:dyDescent="0.25">
      <c r="A215" s="1" t="s">
        <v>449</v>
      </c>
      <c r="B215" s="1" t="s">
        <v>309</v>
      </c>
      <c r="C215" s="1" t="s">
        <v>450</v>
      </c>
      <c r="D215" s="1" t="s">
        <v>451</v>
      </c>
      <c r="E215" s="1" t="s">
        <v>452</v>
      </c>
      <c r="F215" s="1" t="str">
        <f>"11/28"</f>
        <v>11/28</v>
      </c>
      <c r="G215" s="1" t="s">
        <v>10</v>
      </c>
    </row>
    <row r="216" spans="1:7" s="2" customFormat="1" x14ac:dyDescent="0.25">
      <c r="A216" s="1" t="s">
        <v>501</v>
      </c>
      <c r="B216" s="1" t="s">
        <v>309</v>
      </c>
      <c r="C216" s="1" t="s">
        <v>502</v>
      </c>
      <c r="D216" s="1" t="s">
        <v>502</v>
      </c>
      <c r="E216" s="1" t="s">
        <v>452</v>
      </c>
      <c r="F216" s="1" t="str">
        <f>"8/28"</f>
        <v>8/28</v>
      </c>
      <c r="G216" s="1" t="s">
        <v>10</v>
      </c>
    </row>
    <row r="217" spans="1:7" s="2" customFormat="1" x14ac:dyDescent="0.25">
      <c r="A217" s="1" t="s">
        <v>360</v>
      </c>
      <c r="B217" s="1" t="s">
        <v>309</v>
      </c>
      <c r="C217" s="1" t="s">
        <v>361</v>
      </c>
      <c r="D217" s="1" t="s">
        <v>361</v>
      </c>
      <c r="E217" s="1" t="s">
        <v>362</v>
      </c>
      <c r="F217" s="1" t="str">
        <f>"43/96"</f>
        <v>43/96</v>
      </c>
      <c r="G217" s="1" t="s">
        <v>10</v>
      </c>
    </row>
    <row r="218" spans="1:7" s="2" customFormat="1" x14ac:dyDescent="0.25">
      <c r="A218" s="1" t="s">
        <v>720</v>
      </c>
      <c r="B218" s="1" t="s">
        <v>505</v>
      </c>
      <c r="C218" s="1" t="s">
        <v>721</v>
      </c>
      <c r="D218" s="1" t="s">
        <v>722</v>
      </c>
      <c r="E218" s="1" t="s">
        <v>362</v>
      </c>
      <c r="F218" s="1" t="str">
        <f>"138/187"</f>
        <v>138/187</v>
      </c>
      <c r="G218" s="1" t="s">
        <v>10</v>
      </c>
    </row>
    <row r="219" spans="1:7" x14ac:dyDescent="0.25">
      <c r="A219" s="1" t="s">
        <v>880</v>
      </c>
      <c r="B219" s="1" t="s">
        <v>812</v>
      </c>
      <c r="C219" s="1" t="s">
        <v>881</v>
      </c>
      <c r="D219" s="1" t="s">
        <v>882</v>
      </c>
      <c r="E219" s="1" t="s">
        <v>362</v>
      </c>
      <c r="F219" s="1" t="str">
        <f>"180/187"</f>
        <v>180/187</v>
      </c>
      <c r="G219" s="1" t="s">
        <v>10</v>
      </c>
    </row>
    <row r="220" spans="1:7" s="2" customFormat="1" x14ac:dyDescent="0.25">
      <c r="A220" s="1" t="s">
        <v>392</v>
      </c>
      <c r="B220" s="1" t="s">
        <v>309</v>
      </c>
      <c r="C220" s="1" t="s">
        <v>393</v>
      </c>
      <c r="D220" s="1" t="s">
        <v>393</v>
      </c>
      <c r="E220" s="1" t="s">
        <v>394</v>
      </c>
      <c r="F220" s="1" t="str">
        <f>"65/194"</f>
        <v>65/194</v>
      </c>
      <c r="G220" s="1" t="s">
        <v>10</v>
      </c>
    </row>
    <row r="221" spans="1:7" x14ac:dyDescent="0.25">
      <c r="A221" s="1" t="s">
        <v>540</v>
      </c>
      <c r="B221" s="1" t="s">
        <v>505</v>
      </c>
      <c r="C221" s="1" t="s">
        <v>541</v>
      </c>
      <c r="D221" s="1" t="s">
        <v>542</v>
      </c>
      <c r="E221" s="1" t="s">
        <v>394</v>
      </c>
      <c r="F221" s="1" t="str">
        <f>"126/194"</f>
        <v>126/194</v>
      </c>
      <c r="G221" s="1" t="s">
        <v>10</v>
      </c>
    </row>
    <row r="222" spans="1:7" x14ac:dyDescent="0.25">
      <c r="A222" s="1" t="s">
        <v>1102</v>
      </c>
      <c r="B222" s="1" t="s">
        <v>812</v>
      </c>
      <c r="C222" s="1" t="s">
        <v>1103</v>
      </c>
      <c r="D222" s="1" t="s">
        <v>1104</v>
      </c>
      <c r="E222" s="1" t="s">
        <v>394</v>
      </c>
      <c r="F222" s="1" t="str">
        <f>"177/194"</f>
        <v>177/194</v>
      </c>
      <c r="G222" s="1" t="s">
        <v>10</v>
      </c>
    </row>
    <row r="223" spans="1:7" s="2" customFormat="1" x14ac:dyDescent="0.25">
      <c r="A223" s="1" t="s">
        <v>1202</v>
      </c>
      <c r="B223" s="1" t="s">
        <v>812</v>
      </c>
      <c r="C223" s="1" t="s">
        <v>1203</v>
      </c>
      <c r="D223" s="1" t="s">
        <v>1204</v>
      </c>
      <c r="E223" s="1" t="s">
        <v>394</v>
      </c>
      <c r="F223" s="1" t="str">
        <f>"177/194"</f>
        <v>177/194</v>
      </c>
      <c r="G223" s="1" t="s">
        <v>10</v>
      </c>
    </row>
    <row r="224" spans="1:7" x14ac:dyDescent="0.25">
      <c r="A224" s="1" t="s">
        <v>919</v>
      </c>
      <c r="B224" s="1" t="s">
        <v>812</v>
      </c>
      <c r="C224" s="1" t="s">
        <v>920</v>
      </c>
      <c r="D224" s="1" t="s">
        <v>921</v>
      </c>
      <c r="E224" s="1" t="s">
        <v>922</v>
      </c>
      <c r="F224" s="1" t="str">
        <f>"166/194"</f>
        <v>166/194</v>
      </c>
      <c r="G224" s="1" t="s">
        <v>10</v>
      </c>
    </row>
    <row r="225" spans="1:7" s="2" customFormat="1" x14ac:dyDescent="0.25">
      <c r="A225" s="1" t="s">
        <v>83</v>
      </c>
      <c r="B225" s="1" t="s">
        <v>6</v>
      </c>
      <c r="C225" s="1" t="s">
        <v>84</v>
      </c>
      <c r="D225" s="1" t="s">
        <v>85</v>
      </c>
      <c r="E225" s="1" t="s">
        <v>86</v>
      </c>
      <c r="F225" s="1" t="str">
        <f>"31/154"</f>
        <v>31/154</v>
      </c>
      <c r="G225" s="1" t="s">
        <v>10</v>
      </c>
    </row>
    <row r="226" spans="1:7" x14ac:dyDescent="0.25">
      <c r="A226" s="1" t="s">
        <v>67</v>
      </c>
      <c r="B226" s="1" t="s">
        <v>6</v>
      </c>
      <c r="C226" s="1" t="s">
        <v>68</v>
      </c>
      <c r="D226" s="1" t="s">
        <v>69</v>
      </c>
      <c r="E226" s="1" t="s">
        <v>70</v>
      </c>
      <c r="F226" s="1" t="str">
        <f>"1/154"</f>
        <v>1/154</v>
      </c>
      <c r="G226" s="1" t="s">
        <v>10</v>
      </c>
    </row>
    <row r="227" spans="1:7" x14ac:dyDescent="0.25">
      <c r="A227" s="1" t="s">
        <v>585</v>
      </c>
      <c r="B227" s="1" t="s">
        <v>505</v>
      </c>
      <c r="C227" s="1" t="s">
        <v>586</v>
      </c>
      <c r="D227" s="1" t="s">
        <v>587</v>
      </c>
      <c r="E227" s="1" t="s">
        <v>70</v>
      </c>
      <c r="F227" s="1" t="str">
        <f>"102/154"</f>
        <v>102/154</v>
      </c>
      <c r="G227" s="1" t="s">
        <v>10</v>
      </c>
    </row>
    <row r="228" spans="1:7" x14ac:dyDescent="0.25">
      <c r="A228" s="1" t="s">
        <v>252</v>
      </c>
      <c r="B228" s="1" t="s">
        <v>6</v>
      </c>
      <c r="C228" s="1" t="s">
        <v>253</v>
      </c>
      <c r="D228" s="1" t="s">
        <v>254</v>
      </c>
      <c r="E228" s="1" t="s">
        <v>255</v>
      </c>
      <c r="F228" s="1" t="str">
        <f>"20/194"</f>
        <v>20/194</v>
      </c>
      <c r="G228" s="1" t="s">
        <v>10</v>
      </c>
    </row>
    <row r="229" spans="1:7" x14ac:dyDescent="0.25">
      <c r="A229" s="1" t="s">
        <v>5</v>
      </c>
      <c r="B229" s="1" t="s">
        <v>6</v>
      </c>
      <c r="C229" s="1" t="s">
        <v>7</v>
      </c>
      <c r="D229" s="1" t="s">
        <v>8</v>
      </c>
      <c r="E229" s="1" t="s">
        <v>9</v>
      </c>
      <c r="F229" s="1" t="str">
        <f>"19/109"</f>
        <v>19/109</v>
      </c>
      <c r="G229" s="1" t="s">
        <v>10</v>
      </c>
    </row>
    <row r="230" spans="1:7" x14ac:dyDescent="0.25">
      <c r="A230" s="1" t="s">
        <v>582</v>
      </c>
      <c r="B230" s="1" t="s">
        <v>505</v>
      </c>
      <c r="C230" s="1" t="s">
        <v>583</v>
      </c>
      <c r="D230" s="1" t="s">
        <v>584</v>
      </c>
      <c r="E230" s="1" t="s">
        <v>9</v>
      </c>
      <c r="F230" s="1" t="str">
        <f>"63/109"</f>
        <v>63/109</v>
      </c>
      <c r="G230" s="1" t="s">
        <v>10</v>
      </c>
    </row>
    <row r="231" spans="1:7" x14ac:dyDescent="0.25">
      <c r="A231" s="1" t="s">
        <v>1060</v>
      </c>
      <c r="B231" s="1" t="s">
        <v>812</v>
      </c>
      <c r="C231" s="1" t="s">
        <v>1061</v>
      </c>
      <c r="D231" s="1" t="s">
        <v>1062</v>
      </c>
      <c r="E231" s="1" t="s">
        <v>1063</v>
      </c>
      <c r="F231" s="1" t="str">
        <f>"143/177"</f>
        <v>143/177</v>
      </c>
      <c r="G231" s="1" t="s">
        <v>10</v>
      </c>
    </row>
    <row r="232" spans="1:7" x14ac:dyDescent="0.25">
      <c r="A232" s="1" t="s">
        <v>178</v>
      </c>
      <c r="B232" s="1" t="s">
        <v>6</v>
      </c>
      <c r="C232" s="1" t="s">
        <v>179</v>
      </c>
      <c r="D232" s="1" t="s">
        <v>180</v>
      </c>
      <c r="E232" s="1" t="s">
        <v>151</v>
      </c>
      <c r="F232" s="1" t="str">
        <f>"6/29"</f>
        <v>6/29</v>
      </c>
      <c r="G232" s="1" t="s">
        <v>10</v>
      </c>
    </row>
    <row r="233" spans="1:7" x14ac:dyDescent="0.25">
      <c r="A233" s="1" t="s">
        <v>680</v>
      </c>
      <c r="B233" s="1" t="s">
        <v>505</v>
      </c>
      <c r="C233" s="1" t="s">
        <v>681</v>
      </c>
      <c r="D233" s="1" t="s">
        <v>682</v>
      </c>
      <c r="E233" s="1" t="s">
        <v>151</v>
      </c>
      <c r="F233" s="1" t="str">
        <f>"19/29"</f>
        <v>19/29</v>
      </c>
      <c r="G233" s="1" t="s">
        <v>10</v>
      </c>
    </row>
    <row r="234" spans="1:7" x14ac:dyDescent="0.25">
      <c r="A234" s="1" t="s">
        <v>595</v>
      </c>
      <c r="B234" s="1" t="s">
        <v>505</v>
      </c>
      <c r="C234" s="1" t="s">
        <v>596</v>
      </c>
      <c r="D234" s="1" t="s">
        <v>8</v>
      </c>
      <c r="E234" s="1" t="s">
        <v>597</v>
      </c>
      <c r="F234" s="1" t="str">
        <f>"16/29"</f>
        <v>16/29</v>
      </c>
      <c r="G234" s="1" t="s">
        <v>10</v>
      </c>
    </row>
    <row r="235" spans="1:7" x14ac:dyDescent="0.25">
      <c r="A235" s="1" t="s">
        <v>430</v>
      </c>
      <c r="B235" s="1" t="s">
        <v>309</v>
      </c>
      <c r="C235" s="1" t="s">
        <v>431</v>
      </c>
      <c r="D235" s="1" t="s">
        <v>432</v>
      </c>
      <c r="E235" s="1" t="s">
        <v>433</v>
      </c>
      <c r="F235" s="1" t="str">
        <f>"123/344"</f>
        <v>123/344</v>
      </c>
    </row>
    <row r="236" spans="1:7" x14ac:dyDescent="0.25">
      <c r="A236" s="1" t="s">
        <v>1105</v>
      </c>
      <c r="B236" s="1" t="s">
        <v>812</v>
      </c>
      <c r="C236" s="1" t="s">
        <v>1106</v>
      </c>
      <c r="D236" s="1" t="s">
        <v>1107</v>
      </c>
      <c r="E236" s="1" t="s">
        <v>433</v>
      </c>
      <c r="F236" s="1" t="str">
        <f>"277/344"</f>
        <v>277/344</v>
      </c>
      <c r="G236" s="1" t="s">
        <v>10</v>
      </c>
    </row>
    <row r="237" spans="1:7" x14ac:dyDescent="0.25">
      <c r="A237" s="1" t="s">
        <v>1182</v>
      </c>
      <c r="B237" s="1" t="s">
        <v>812</v>
      </c>
      <c r="C237" s="1" t="s">
        <v>1183</v>
      </c>
      <c r="D237" s="1" t="s">
        <v>1183</v>
      </c>
      <c r="E237" s="1" t="s">
        <v>433</v>
      </c>
      <c r="F237" s="1" t="str">
        <f>"342/344"</f>
        <v>342/344</v>
      </c>
      <c r="G237" s="1" t="s">
        <v>10</v>
      </c>
    </row>
    <row r="238" spans="1:7" x14ac:dyDescent="0.25">
      <c r="A238" s="1" t="s">
        <v>1208</v>
      </c>
      <c r="B238" s="1" t="s">
        <v>812</v>
      </c>
      <c r="C238" s="1" t="s">
        <v>1209</v>
      </c>
      <c r="D238" s="1" t="s">
        <v>1209</v>
      </c>
      <c r="E238" s="1" t="s">
        <v>433</v>
      </c>
      <c r="F238" s="1" t="str">
        <f>"305/344"</f>
        <v>305/344</v>
      </c>
    </row>
    <row r="239" spans="1:7" x14ac:dyDescent="0.25">
      <c r="A239" s="1" t="s">
        <v>16</v>
      </c>
      <c r="B239" s="1" t="s">
        <v>6</v>
      </c>
      <c r="C239" s="1" t="s">
        <v>17</v>
      </c>
      <c r="D239" s="1" t="s">
        <v>18</v>
      </c>
      <c r="E239" s="1" t="s">
        <v>19</v>
      </c>
      <c r="F239" s="1" t="str">
        <f>"70/344"</f>
        <v>70/344</v>
      </c>
      <c r="G239" s="1" t="s">
        <v>10</v>
      </c>
    </row>
    <row r="240" spans="1:7" x14ac:dyDescent="0.25">
      <c r="A240" s="1" t="s">
        <v>503</v>
      </c>
      <c r="B240" s="1" t="s">
        <v>309</v>
      </c>
      <c r="C240" s="1" t="s">
        <v>504</v>
      </c>
      <c r="D240" s="1" t="s">
        <v>504</v>
      </c>
      <c r="E240" s="1" t="s">
        <v>264</v>
      </c>
      <c r="F240" s="1" t="str">
        <f>"66/160"</f>
        <v>66/160</v>
      </c>
      <c r="G240" s="1" t="s">
        <v>10</v>
      </c>
    </row>
    <row r="241" spans="1:7" x14ac:dyDescent="0.25">
      <c r="A241" s="1" t="s">
        <v>317</v>
      </c>
      <c r="B241" s="1" t="s">
        <v>309</v>
      </c>
      <c r="C241" s="1" t="s">
        <v>318</v>
      </c>
      <c r="D241" s="1" t="s">
        <v>319</v>
      </c>
      <c r="E241" s="1" t="s">
        <v>320</v>
      </c>
      <c r="F241" s="1" t="str">
        <f>"9/21"</f>
        <v>9/21</v>
      </c>
      <c r="G241" s="1" t="s">
        <v>10</v>
      </c>
    </row>
    <row r="242" spans="1:7" x14ac:dyDescent="0.25">
      <c r="A242" s="1" t="s">
        <v>1330</v>
      </c>
      <c r="B242" s="1" t="s">
        <v>812</v>
      </c>
      <c r="C242" s="1" t="s">
        <v>1331</v>
      </c>
      <c r="D242" s="1" t="s">
        <v>1332</v>
      </c>
      <c r="E242" s="1" t="s">
        <v>473</v>
      </c>
      <c r="F242" s="1" t="str">
        <f>"20/26"</f>
        <v>20/26</v>
      </c>
      <c r="G242" s="1" t="s">
        <v>10</v>
      </c>
    </row>
    <row r="243" spans="1:7" x14ac:dyDescent="0.25">
      <c r="A243" s="1" t="s">
        <v>211</v>
      </c>
      <c r="B243" s="1" t="s">
        <v>6</v>
      </c>
      <c r="C243" s="1" t="s">
        <v>212</v>
      </c>
      <c r="D243" s="1" t="s">
        <v>213</v>
      </c>
      <c r="E243" s="1" t="s">
        <v>214</v>
      </c>
      <c r="F243" s="1" t="str">
        <f>"43/330"</f>
        <v>43/330</v>
      </c>
      <c r="G243" s="1" t="s">
        <v>10</v>
      </c>
    </row>
    <row r="244" spans="1:7" x14ac:dyDescent="0.25">
      <c r="A244" s="1" t="s">
        <v>226</v>
      </c>
      <c r="B244" s="1" t="s">
        <v>6</v>
      </c>
      <c r="C244" s="1" t="s">
        <v>227</v>
      </c>
      <c r="D244" s="1" t="s">
        <v>228</v>
      </c>
      <c r="E244" s="1" t="s">
        <v>214</v>
      </c>
      <c r="F244" s="1" t="str">
        <f>"66/330"</f>
        <v>66/330</v>
      </c>
      <c r="G244" s="1" t="s">
        <v>10</v>
      </c>
    </row>
    <row r="245" spans="1:7" x14ac:dyDescent="0.25">
      <c r="A245" s="1" t="s">
        <v>378</v>
      </c>
      <c r="B245" s="1" t="s">
        <v>309</v>
      </c>
      <c r="C245" s="1" t="s">
        <v>379</v>
      </c>
      <c r="D245" s="1" t="s">
        <v>380</v>
      </c>
      <c r="E245" s="1" t="s">
        <v>214</v>
      </c>
      <c r="F245" s="1" t="str">
        <f>"101/330"</f>
        <v>101/330</v>
      </c>
      <c r="G245" s="1" t="s">
        <v>10</v>
      </c>
    </row>
    <row r="246" spans="1:7" s="2" customFormat="1" x14ac:dyDescent="0.25">
      <c r="A246" s="1" t="s">
        <v>437</v>
      </c>
      <c r="B246" s="1" t="s">
        <v>309</v>
      </c>
      <c r="C246" s="1" t="s">
        <v>8</v>
      </c>
      <c r="D246" s="1" t="s">
        <v>438</v>
      </c>
      <c r="E246" s="1" t="s">
        <v>214</v>
      </c>
      <c r="F246" s="1" t="str">
        <f>"101/330"</f>
        <v>101/330</v>
      </c>
      <c r="G246" s="1" t="s">
        <v>10</v>
      </c>
    </row>
    <row r="247" spans="1:7" x14ac:dyDescent="0.25">
      <c r="A247" s="1" t="s">
        <v>446</v>
      </c>
      <c r="B247" s="1" t="s">
        <v>309</v>
      </c>
      <c r="C247" s="1" t="s">
        <v>447</v>
      </c>
      <c r="D247" s="1" t="s">
        <v>448</v>
      </c>
      <c r="E247" s="1" t="s">
        <v>214</v>
      </c>
      <c r="F247" s="1" t="str">
        <f>"147/330"</f>
        <v>147/330</v>
      </c>
    </row>
    <row r="248" spans="1:7" x14ac:dyDescent="0.25">
      <c r="A248" s="1" t="s">
        <v>460</v>
      </c>
      <c r="B248" s="1" t="s">
        <v>309</v>
      </c>
      <c r="C248" s="1" t="s">
        <v>461</v>
      </c>
      <c r="D248" s="1" t="s">
        <v>461</v>
      </c>
      <c r="E248" s="1" t="s">
        <v>214</v>
      </c>
      <c r="F248" s="1" t="str">
        <f>"147/330"</f>
        <v>147/330</v>
      </c>
      <c r="G248" s="1" t="s">
        <v>10</v>
      </c>
    </row>
    <row r="249" spans="1:7" x14ac:dyDescent="0.25">
      <c r="A249" s="1" t="s">
        <v>462</v>
      </c>
      <c r="B249" s="1" t="s">
        <v>309</v>
      </c>
      <c r="C249" s="1" t="s">
        <v>463</v>
      </c>
      <c r="D249" s="1" t="s">
        <v>464</v>
      </c>
      <c r="E249" s="1" t="s">
        <v>214</v>
      </c>
      <c r="F249" s="1" t="str">
        <f>"91/330"</f>
        <v>91/330</v>
      </c>
      <c r="G249" s="1" t="s">
        <v>10</v>
      </c>
    </row>
    <row r="250" spans="1:7" x14ac:dyDescent="0.25">
      <c r="A250" s="1" t="s">
        <v>729</v>
      </c>
      <c r="B250" s="1" t="s">
        <v>505</v>
      </c>
      <c r="C250" s="1" t="s">
        <v>730</v>
      </c>
      <c r="D250" s="1" t="s">
        <v>731</v>
      </c>
      <c r="E250" s="1" t="s">
        <v>214</v>
      </c>
      <c r="F250" s="1" t="str">
        <f>"203/330"</f>
        <v>203/330</v>
      </c>
      <c r="G250" s="1" t="s">
        <v>10</v>
      </c>
    </row>
    <row r="251" spans="1:7" x14ac:dyDescent="0.25">
      <c r="A251" s="1" t="s">
        <v>465</v>
      </c>
      <c r="B251" s="1" t="s">
        <v>309</v>
      </c>
      <c r="C251" s="1" t="s">
        <v>466</v>
      </c>
      <c r="D251" s="1" t="s">
        <v>467</v>
      </c>
      <c r="E251" s="1" t="s">
        <v>468</v>
      </c>
      <c r="F251" s="1" t="str">
        <f>"68/267"</f>
        <v>68/267</v>
      </c>
      <c r="G251" s="1" t="s">
        <v>10</v>
      </c>
    </row>
    <row r="252" spans="1:7" x14ac:dyDescent="0.25">
      <c r="A252" s="1" t="s">
        <v>872</v>
      </c>
      <c r="B252" s="1" t="s">
        <v>812</v>
      </c>
      <c r="C252" s="1" t="s">
        <v>8</v>
      </c>
      <c r="D252" s="1" t="s">
        <v>873</v>
      </c>
      <c r="E252" s="1" t="s">
        <v>874</v>
      </c>
      <c r="F252" s="1" t="str">
        <f>"92/107"</f>
        <v>92/107</v>
      </c>
      <c r="G252" s="1" t="s">
        <v>10</v>
      </c>
    </row>
    <row r="253" spans="1:7" x14ac:dyDescent="0.25">
      <c r="A253" s="1" t="s">
        <v>486</v>
      </c>
      <c r="B253" s="1" t="s">
        <v>309</v>
      </c>
      <c r="C253" s="1" t="s">
        <v>487</v>
      </c>
      <c r="D253" s="1" t="s">
        <v>487</v>
      </c>
      <c r="E253" s="1" t="s">
        <v>425</v>
      </c>
      <c r="F253" s="1" t="str">
        <f>"101/330"</f>
        <v>101/330</v>
      </c>
      <c r="G253" s="1" t="s">
        <v>10</v>
      </c>
    </row>
    <row r="254" spans="1:7" s="2" customFormat="1" x14ac:dyDescent="0.25">
      <c r="A254" s="1" t="s">
        <v>563</v>
      </c>
      <c r="B254" s="1" t="s">
        <v>505</v>
      </c>
      <c r="C254" s="1" t="s">
        <v>564</v>
      </c>
      <c r="D254" s="1" t="s">
        <v>565</v>
      </c>
      <c r="E254" s="1" t="s">
        <v>425</v>
      </c>
      <c r="F254" s="1" t="str">
        <f>"243/330"</f>
        <v>243/330</v>
      </c>
      <c r="G254" s="1" t="s">
        <v>10</v>
      </c>
    </row>
    <row r="255" spans="1:7" s="2" customFormat="1" x14ac:dyDescent="0.25">
      <c r="A255" s="1" t="s">
        <v>616</v>
      </c>
      <c r="B255" s="1" t="s">
        <v>505</v>
      </c>
      <c r="C255" s="1" t="s">
        <v>617</v>
      </c>
      <c r="D255" s="1" t="s">
        <v>8</v>
      </c>
      <c r="E255" s="1" t="s">
        <v>425</v>
      </c>
      <c r="F255" s="1" t="str">
        <f>"203/330"</f>
        <v>203/330</v>
      </c>
      <c r="G255" s="1" t="s">
        <v>10</v>
      </c>
    </row>
    <row r="256" spans="1:7" x14ac:dyDescent="0.25">
      <c r="A256" s="1" t="s">
        <v>652</v>
      </c>
      <c r="B256" s="1" t="s">
        <v>505</v>
      </c>
      <c r="C256" s="1" t="s">
        <v>653</v>
      </c>
      <c r="D256" s="1" t="s">
        <v>653</v>
      </c>
      <c r="E256" s="1" t="s">
        <v>425</v>
      </c>
      <c r="F256" s="1" t="str">
        <f>"203/330"</f>
        <v>203/330</v>
      </c>
      <c r="G256" s="1" t="s">
        <v>10</v>
      </c>
    </row>
    <row r="257" spans="1:7" x14ac:dyDescent="0.25">
      <c r="A257" s="1" t="s">
        <v>1147</v>
      </c>
      <c r="B257" s="1" t="s">
        <v>812</v>
      </c>
      <c r="C257" s="1" t="s">
        <v>1148</v>
      </c>
      <c r="D257" s="1" t="s">
        <v>1149</v>
      </c>
      <c r="E257" s="1" t="s">
        <v>425</v>
      </c>
      <c r="F257" s="1" t="str">
        <f>"275/330"</f>
        <v>275/330</v>
      </c>
      <c r="G257" s="1" t="s">
        <v>10</v>
      </c>
    </row>
    <row r="258" spans="1:7" x14ac:dyDescent="0.25">
      <c r="A258" s="1" t="s">
        <v>1167</v>
      </c>
      <c r="B258" s="1" t="s">
        <v>812</v>
      </c>
      <c r="C258" s="1" t="s">
        <v>1168</v>
      </c>
      <c r="D258" s="1" t="s">
        <v>1168</v>
      </c>
      <c r="E258" s="1" t="s">
        <v>425</v>
      </c>
      <c r="F258" s="1" t="str">
        <f>"306/330"</f>
        <v>306/330</v>
      </c>
      <c r="G258" s="1" t="s">
        <v>10</v>
      </c>
    </row>
    <row r="259" spans="1:7" x14ac:dyDescent="0.25">
      <c r="A259" s="1" t="s">
        <v>1117</v>
      </c>
      <c r="B259" s="1" t="s">
        <v>812</v>
      </c>
      <c r="C259" s="1" t="s">
        <v>1118</v>
      </c>
      <c r="D259" s="1" t="s">
        <v>1119</v>
      </c>
      <c r="E259" s="1" t="s">
        <v>1120</v>
      </c>
      <c r="F259" s="1" t="str">
        <f>"120/137"</f>
        <v>120/137</v>
      </c>
      <c r="G259" s="1" t="s">
        <v>10</v>
      </c>
    </row>
    <row r="260" spans="1:7" x14ac:dyDescent="0.25">
      <c r="A260" s="1" t="s">
        <v>384</v>
      </c>
      <c r="B260" s="1" t="s">
        <v>309</v>
      </c>
      <c r="C260" s="1" t="s">
        <v>385</v>
      </c>
      <c r="D260" s="1" t="s">
        <v>386</v>
      </c>
      <c r="E260" s="1" t="s">
        <v>387</v>
      </c>
      <c r="F260" s="1" t="str">
        <f>"10/29"</f>
        <v>10/29</v>
      </c>
      <c r="G260" s="1" t="s">
        <v>10</v>
      </c>
    </row>
    <row r="261" spans="1:7" x14ac:dyDescent="0.25">
      <c r="A261" s="1" t="s">
        <v>1265</v>
      </c>
      <c r="B261" s="1" t="s">
        <v>812</v>
      </c>
      <c r="C261" s="1" t="s">
        <v>1266</v>
      </c>
      <c r="D261" s="1" t="s">
        <v>1267</v>
      </c>
      <c r="E261" s="1" t="s">
        <v>387</v>
      </c>
      <c r="F261" s="1" t="str">
        <f>"23/29"</f>
        <v>23/29</v>
      </c>
      <c r="G261" s="1" t="s">
        <v>10</v>
      </c>
    </row>
    <row r="262" spans="1:7" x14ac:dyDescent="0.25">
      <c r="A262" s="1" t="s">
        <v>288</v>
      </c>
      <c r="B262" s="1" t="s">
        <v>6</v>
      </c>
      <c r="C262" s="1" t="s">
        <v>289</v>
      </c>
      <c r="D262" s="1" t="s">
        <v>290</v>
      </c>
      <c r="E262" s="1" t="s">
        <v>291</v>
      </c>
      <c r="F262" s="1" t="str">
        <f>"10/169"</f>
        <v>10/169</v>
      </c>
      <c r="G262" s="1" t="s">
        <v>10</v>
      </c>
    </row>
    <row r="263" spans="1:7" x14ac:dyDescent="0.25">
      <c r="A263" s="1" t="s">
        <v>353</v>
      </c>
      <c r="B263" s="1" t="s">
        <v>309</v>
      </c>
      <c r="C263" s="1" t="s">
        <v>354</v>
      </c>
      <c r="D263" s="1" t="s">
        <v>355</v>
      </c>
      <c r="E263" s="1" t="s">
        <v>291</v>
      </c>
      <c r="F263" s="1" t="str">
        <f>"78/169"</f>
        <v>78/169</v>
      </c>
      <c r="G263" s="1" t="s">
        <v>10</v>
      </c>
    </row>
    <row r="264" spans="1:7" x14ac:dyDescent="0.25">
      <c r="A264" s="1" t="s">
        <v>423</v>
      </c>
      <c r="B264" s="1" t="s">
        <v>309</v>
      </c>
      <c r="C264" s="1" t="s">
        <v>424</v>
      </c>
      <c r="D264" s="1" t="s">
        <v>424</v>
      </c>
      <c r="E264" s="1" t="s">
        <v>291</v>
      </c>
      <c r="F264" s="1" t="str">
        <f>"62/169"</f>
        <v>62/169</v>
      </c>
      <c r="G264" s="1" t="s">
        <v>10</v>
      </c>
    </row>
    <row r="265" spans="1:7" x14ac:dyDescent="0.25">
      <c r="A265" s="1" t="s">
        <v>426</v>
      </c>
      <c r="B265" s="1" t="s">
        <v>309</v>
      </c>
      <c r="C265" s="1" t="s">
        <v>427</v>
      </c>
      <c r="D265" s="1" t="s">
        <v>428</v>
      </c>
      <c r="E265" s="1" t="s">
        <v>291</v>
      </c>
      <c r="F265" s="1" t="str">
        <f>"72/169"</f>
        <v>72/169</v>
      </c>
      <c r="G265" s="1" t="s">
        <v>10</v>
      </c>
    </row>
    <row r="266" spans="1:7" x14ac:dyDescent="0.25">
      <c r="A266" s="1" t="s">
        <v>434</v>
      </c>
      <c r="B266" s="1" t="s">
        <v>309</v>
      </c>
      <c r="C266" s="1" t="s">
        <v>435</v>
      </c>
      <c r="D266" s="1" t="s">
        <v>436</v>
      </c>
      <c r="E266" s="1" t="s">
        <v>291</v>
      </c>
      <c r="F266" s="1" t="str">
        <f>"80/169"</f>
        <v>80/169</v>
      </c>
      <c r="G266" s="1" t="s">
        <v>10</v>
      </c>
    </row>
    <row r="267" spans="1:7" x14ac:dyDescent="0.25">
      <c r="A267" s="1" t="s">
        <v>570</v>
      </c>
      <c r="B267" s="1" t="s">
        <v>505</v>
      </c>
      <c r="C267" s="1" t="s">
        <v>571</v>
      </c>
      <c r="D267" s="1" t="s">
        <v>572</v>
      </c>
      <c r="E267" s="1" t="s">
        <v>291</v>
      </c>
      <c r="F267" s="1" t="str">
        <f>"119/169"</f>
        <v>119/169</v>
      </c>
      <c r="G267" s="1" t="s">
        <v>10</v>
      </c>
    </row>
    <row r="268" spans="1:7" x14ac:dyDescent="0.25">
      <c r="A268" s="1" t="s">
        <v>723</v>
      </c>
      <c r="B268" s="1" t="s">
        <v>505</v>
      </c>
      <c r="C268" s="1" t="s">
        <v>724</v>
      </c>
      <c r="D268" s="1" t="s">
        <v>725</v>
      </c>
      <c r="E268" s="1" t="s">
        <v>291</v>
      </c>
      <c r="F268" s="1" t="str">
        <f>"115/169"</f>
        <v>115/169</v>
      </c>
      <c r="G268" s="1" t="s">
        <v>10</v>
      </c>
    </row>
    <row r="269" spans="1:7" x14ac:dyDescent="0.25">
      <c r="A269" s="1" t="s">
        <v>808</v>
      </c>
      <c r="B269" s="1" t="s">
        <v>505</v>
      </c>
      <c r="C269" s="1" t="s">
        <v>809</v>
      </c>
      <c r="D269" s="1" t="s">
        <v>810</v>
      </c>
      <c r="E269" s="1" t="s">
        <v>291</v>
      </c>
      <c r="F269" s="1" t="str">
        <f>"119/169"</f>
        <v>119/169</v>
      </c>
    </row>
    <row r="270" spans="1:7" s="2" customFormat="1" x14ac:dyDescent="0.25">
      <c r="A270" s="1" t="s">
        <v>816</v>
      </c>
      <c r="B270" s="1" t="s">
        <v>812</v>
      </c>
      <c r="C270" s="1" t="s">
        <v>817</v>
      </c>
      <c r="D270" s="1" t="s">
        <v>8</v>
      </c>
      <c r="E270" s="1" t="s">
        <v>291</v>
      </c>
      <c r="F270" s="1" t="str">
        <f>"129/169"</f>
        <v>129/169</v>
      </c>
      <c r="G270" s="1" t="s">
        <v>10</v>
      </c>
    </row>
    <row r="271" spans="1:7" x14ac:dyDescent="0.25">
      <c r="A271" s="1" t="s">
        <v>896</v>
      </c>
      <c r="B271" s="1" t="s">
        <v>812</v>
      </c>
      <c r="C271" s="1" t="s">
        <v>897</v>
      </c>
      <c r="D271" s="1" t="s">
        <v>898</v>
      </c>
      <c r="E271" s="1" t="s">
        <v>291</v>
      </c>
      <c r="F271" s="1" t="str">
        <f>"151/169"</f>
        <v>151/169</v>
      </c>
      <c r="G271" s="1" t="s">
        <v>10</v>
      </c>
    </row>
    <row r="272" spans="1:7" s="2" customFormat="1" x14ac:dyDescent="0.25">
      <c r="A272" s="1" t="s">
        <v>1025</v>
      </c>
      <c r="B272" s="1" t="s">
        <v>812</v>
      </c>
      <c r="C272" s="1" t="s">
        <v>1026</v>
      </c>
      <c r="D272" s="1" t="s">
        <v>1027</v>
      </c>
      <c r="E272" s="1" t="s">
        <v>291</v>
      </c>
      <c r="F272" s="1" t="str">
        <f>"133/169"</f>
        <v>133/169</v>
      </c>
      <c r="G272" s="1" t="s">
        <v>10</v>
      </c>
    </row>
    <row r="273" spans="1:7" x14ac:dyDescent="0.25">
      <c r="A273" s="1" t="s">
        <v>1130</v>
      </c>
      <c r="B273" s="1" t="s">
        <v>812</v>
      </c>
      <c r="C273" s="1" t="s">
        <v>1131</v>
      </c>
      <c r="D273" s="1" t="s">
        <v>1131</v>
      </c>
      <c r="E273" s="1" t="s">
        <v>291</v>
      </c>
      <c r="F273" s="1" t="str">
        <f>"166/169"</f>
        <v>166/169</v>
      </c>
      <c r="G273" s="1" t="s">
        <v>10</v>
      </c>
    </row>
    <row r="274" spans="1:7" x14ac:dyDescent="0.25">
      <c r="A274" s="1" t="s">
        <v>1138</v>
      </c>
      <c r="B274" s="1" t="s">
        <v>812</v>
      </c>
      <c r="C274" s="1" t="s">
        <v>1139</v>
      </c>
      <c r="D274" s="1" t="s">
        <v>1140</v>
      </c>
      <c r="E274" s="1" t="s">
        <v>291</v>
      </c>
      <c r="F274" s="1" t="str">
        <f>"129/169"</f>
        <v>129/169</v>
      </c>
    </row>
    <row r="275" spans="1:7" x14ac:dyDescent="0.25">
      <c r="A275" s="1" t="s">
        <v>1188</v>
      </c>
      <c r="B275" s="1" t="s">
        <v>812</v>
      </c>
      <c r="C275" s="1" t="s">
        <v>1189</v>
      </c>
      <c r="D275" s="1" t="s">
        <v>1190</v>
      </c>
      <c r="E275" s="1" t="s">
        <v>291</v>
      </c>
      <c r="F275" s="1" t="str">
        <f>"160/169"</f>
        <v>160/169</v>
      </c>
      <c r="G275" s="1" t="s">
        <v>10</v>
      </c>
    </row>
    <row r="276" spans="1:7" x14ac:dyDescent="0.25">
      <c r="A276" s="1" t="s">
        <v>1235</v>
      </c>
      <c r="B276" s="1" t="s">
        <v>812</v>
      </c>
      <c r="C276" s="1" t="s">
        <v>1236</v>
      </c>
      <c r="D276" s="1" t="s">
        <v>1237</v>
      </c>
      <c r="E276" s="1" t="s">
        <v>291</v>
      </c>
      <c r="F276" s="1" t="str">
        <f>"163/169"</f>
        <v>163/169</v>
      </c>
      <c r="G276" s="1" t="s">
        <v>10</v>
      </c>
    </row>
    <row r="277" spans="1:7" x14ac:dyDescent="0.25">
      <c r="A277" s="1" t="s">
        <v>966</v>
      </c>
      <c r="B277" s="1" t="s">
        <v>812</v>
      </c>
      <c r="C277" s="1" t="s">
        <v>967</v>
      </c>
      <c r="D277" s="1" t="s">
        <v>968</v>
      </c>
      <c r="E277" s="1" t="s">
        <v>969</v>
      </c>
      <c r="F277" s="1" t="str">
        <f>"159/169"</f>
        <v>159/169</v>
      </c>
      <c r="G277" s="1" t="s">
        <v>10</v>
      </c>
    </row>
    <row r="278" spans="1:7" x14ac:dyDescent="0.25">
      <c r="A278" s="1" t="s">
        <v>1047</v>
      </c>
      <c r="B278" s="1" t="s">
        <v>812</v>
      </c>
      <c r="C278" s="1" t="s">
        <v>1048</v>
      </c>
      <c r="D278" s="1" t="s">
        <v>1049</v>
      </c>
      <c r="E278" s="1" t="s">
        <v>1050</v>
      </c>
      <c r="F278" s="1" t="str">
        <f>"66/79"</f>
        <v>66/79</v>
      </c>
      <c r="G278" s="1" t="s">
        <v>10</v>
      </c>
    </row>
    <row r="279" spans="1:7" x14ac:dyDescent="0.25">
      <c r="A279" s="1" t="s">
        <v>1141</v>
      </c>
      <c r="B279" s="1" t="s">
        <v>812</v>
      </c>
      <c r="C279" s="1" t="s">
        <v>1142</v>
      </c>
      <c r="D279" s="1" t="s">
        <v>1143</v>
      </c>
      <c r="E279" s="1" t="s">
        <v>1050</v>
      </c>
      <c r="F279" s="1" t="str">
        <f>"61/79"</f>
        <v>61/79</v>
      </c>
      <c r="G279" s="1" t="s">
        <v>10</v>
      </c>
    </row>
    <row r="280" spans="1:7" x14ac:dyDescent="0.25">
      <c r="A280" s="1" t="s">
        <v>1256</v>
      </c>
      <c r="B280" s="1" t="s">
        <v>812</v>
      </c>
      <c r="C280" s="1" t="s">
        <v>1257</v>
      </c>
      <c r="D280" s="1" t="s">
        <v>1258</v>
      </c>
      <c r="E280" s="1" t="s">
        <v>1050</v>
      </c>
      <c r="F280" s="1" t="str">
        <f>"71/79"</f>
        <v>71/79</v>
      </c>
      <c r="G280" s="1" t="s">
        <v>10</v>
      </c>
    </row>
    <row r="281" spans="1:7" x14ac:dyDescent="0.25">
      <c r="A281" s="1" t="s">
        <v>1314</v>
      </c>
      <c r="B281" s="1" t="s">
        <v>812</v>
      </c>
      <c r="C281" s="1" t="s">
        <v>1315</v>
      </c>
      <c r="D281" s="1" t="s">
        <v>1316</v>
      </c>
      <c r="E281" s="1" t="s">
        <v>1050</v>
      </c>
      <c r="F281" s="1" t="str">
        <f>"71/79"</f>
        <v>71/79</v>
      </c>
    </row>
    <row r="282" spans="1:7" x14ac:dyDescent="0.25">
      <c r="A282" s="1" t="s">
        <v>1121</v>
      </c>
      <c r="B282" s="1" t="s">
        <v>812</v>
      </c>
      <c r="C282" s="1" t="s">
        <v>1122</v>
      </c>
      <c r="D282" s="1" t="s">
        <v>1123</v>
      </c>
      <c r="E282" s="1" t="s">
        <v>1124</v>
      </c>
      <c r="F282" s="1" t="str">
        <f>"63/79"</f>
        <v>63/79</v>
      </c>
      <c r="G282" s="1" t="s">
        <v>10</v>
      </c>
    </row>
    <row r="283" spans="1:7" x14ac:dyDescent="0.25">
      <c r="A283" s="1" t="s">
        <v>239</v>
      </c>
      <c r="B283" s="1" t="s">
        <v>6</v>
      </c>
      <c r="C283" s="1" t="s">
        <v>240</v>
      </c>
      <c r="D283" s="1" t="s">
        <v>241</v>
      </c>
      <c r="E283" s="1" t="s">
        <v>242</v>
      </c>
      <c r="F283" s="1" t="str">
        <f>"1/20"</f>
        <v>1/20</v>
      </c>
      <c r="G283" s="1" t="s">
        <v>10</v>
      </c>
    </row>
    <row r="284" spans="1:7" x14ac:dyDescent="0.25">
      <c r="A284" s="1" t="s">
        <v>152</v>
      </c>
      <c r="B284" s="1" t="s">
        <v>6</v>
      </c>
      <c r="C284" s="1" t="s">
        <v>153</v>
      </c>
      <c r="D284" s="1" t="s">
        <v>154</v>
      </c>
      <c r="E284" s="1" t="s">
        <v>155</v>
      </c>
      <c r="F284" s="1" t="str">
        <f>"9/73"</f>
        <v>9/73</v>
      </c>
      <c r="G284" s="1" t="s">
        <v>10</v>
      </c>
    </row>
    <row r="285" spans="1:7" x14ac:dyDescent="0.25">
      <c r="A285" s="1" t="s">
        <v>663</v>
      </c>
      <c r="B285" s="1" t="s">
        <v>505</v>
      </c>
      <c r="C285" s="1" t="s">
        <v>664</v>
      </c>
      <c r="D285" s="1" t="s">
        <v>665</v>
      </c>
      <c r="E285" s="1" t="s">
        <v>155</v>
      </c>
      <c r="F285" s="1" t="str">
        <f>"38/73"</f>
        <v>38/73</v>
      </c>
      <c r="G285" s="1" t="s">
        <v>10</v>
      </c>
    </row>
    <row r="286" spans="1:7" x14ac:dyDescent="0.25">
      <c r="A286" s="1" t="s">
        <v>746</v>
      </c>
      <c r="B286" s="1" t="s">
        <v>505</v>
      </c>
      <c r="C286" s="1" t="s">
        <v>747</v>
      </c>
      <c r="D286" s="1" t="s">
        <v>748</v>
      </c>
      <c r="E286" s="1" t="s">
        <v>155</v>
      </c>
      <c r="F286" s="1" t="str">
        <f>"52/73"</f>
        <v>52/73</v>
      </c>
      <c r="G286" s="1" t="s">
        <v>10</v>
      </c>
    </row>
    <row r="287" spans="1:7" s="2" customFormat="1" x14ac:dyDescent="0.25">
      <c r="A287" s="1" t="s">
        <v>1144</v>
      </c>
      <c r="B287" s="1" t="s">
        <v>812</v>
      </c>
      <c r="C287" s="1" t="s">
        <v>1145</v>
      </c>
      <c r="D287" s="1" t="s">
        <v>1146</v>
      </c>
      <c r="E287" s="1" t="s">
        <v>155</v>
      </c>
      <c r="F287" s="1" t="str">
        <f>"63/73"</f>
        <v>63/73</v>
      </c>
      <c r="G287" s="1" t="s">
        <v>10</v>
      </c>
    </row>
    <row r="288" spans="1:7" x14ac:dyDescent="0.25">
      <c r="A288" s="1" t="s">
        <v>79</v>
      </c>
      <c r="B288" s="1" t="s">
        <v>6</v>
      </c>
      <c r="C288" s="1" t="s">
        <v>80</v>
      </c>
      <c r="D288" s="1" t="s">
        <v>81</v>
      </c>
      <c r="E288" s="1" t="s">
        <v>82</v>
      </c>
      <c r="F288" s="1" t="str">
        <f>"2/30"</f>
        <v>2/30</v>
      </c>
    </row>
    <row r="289" spans="1:7" x14ac:dyDescent="0.25">
      <c r="A289" s="1" t="s">
        <v>215</v>
      </c>
      <c r="B289" s="1" t="s">
        <v>6</v>
      </c>
      <c r="C289" s="1" t="s">
        <v>216</v>
      </c>
      <c r="D289" s="1" t="s">
        <v>217</v>
      </c>
      <c r="E289" s="1" t="s">
        <v>82</v>
      </c>
      <c r="F289" s="1" t="str">
        <f>"3/30"</f>
        <v>3/30</v>
      </c>
      <c r="G289" s="1" t="s">
        <v>10</v>
      </c>
    </row>
    <row r="290" spans="1:7" x14ac:dyDescent="0.25">
      <c r="A290" s="1" t="s">
        <v>1038</v>
      </c>
      <c r="B290" s="1" t="s">
        <v>812</v>
      </c>
      <c r="C290" s="1" t="s">
        <v>1039</v>
      </c>
      <c r="D290" s="1" t="s">
        <v>1039</v>
      </c>
      <c r="E290" s="1" t="s">
        <v>1040</v>
      </c>
      <c r="F290" s="1" t="str">
        <f>"270/272"</f>
        <v>270/272</v>
      </c>
      <c r="G290" s="1" t="s">
        <v>10</v>
      </c>
    </row>
    <row r="291" spans="1:7" s="2" customFormat="1" x14ac:dyDescent="0.25">
      <c r="A291" s="1" t="s">
        <v>676</v>
      </c>
      <c r="B291" s="1" t="s">
        <v>505</v>
      </c>
      <c r="C291" s="1" t="s">
        <v>677</v>
      </c>
      <c r="D291" s="1" t="s">
        <v>678</v>
      </c>
      <c r="E291" s="1" t="s">
        <v>679</v>
      </c>
      <c r="F291" s="1" t="str">
        <f>"47/76"</f>
        <v>47/76</v>
      </c>
      <c r="G291" s="1" t="s">
        <v>10</v>
      </c>
    </row>
    <row r="292" spans="1:7" x14ac:dyDescent="0.25">
      <c r="A292" s="1" t="s">
        <v>208</v>
      </c>
      <c r="B292" s="1" t="s">
        <v>6</v>
      </c>
      <c r="C292" s="1" t="s">
        <v>209</v>
      </c>
      <c r="D292" s="1" t="s">
        <v>209</v>
      </c>
      <c r="E292" s="1" t="s">
        <v>210</v>
      </c>
      <c r="F292" s="1" t="str">
        <f>"5/34"</f>
        <v>5/34</v>
      </c>
      <c r="G292" s="1" t="s">
        <v>10</v>
      </c>
    </row>
    <row r="293" spans="1:7" x14ac:dyDescent="0.25">
      <c r="A293" s="1" t="s">
        <v>694</v>
      </c>
      <c r="B293" s="1" t="s">
        <v>505</v>
      </c>
      <c r="C293" s="1" t="s">
        <v>695</v>
      </c>
      <c r="D293" s="1" t="s">
        <v>695</v>
      </c>
      <c r="E293" s="1" t="s">
        <v>506</v>
      </c>
      <c r="F293" s="1" t="str">
        <f>"68/123"</f>
        <v>68/123</v>
      </c>
      <c r="G293" s="1" t="s">
        <v>10</v>
      </c>
    </row>
    <row r="294" spans="1:7" x14ac:dyDescent="0.25">
      <c r="A294" s="1" t="s">
        <v>1004</v>
      </c>
      <c r="B294" s="1" t="s">
        <v>812</v>
      </c>
      <c r="C294" s="1" t="s">
        <v>1005</v>
      </c>
      <c r="D294" s="1" t="s">
        <v>1006</v>
      </c>
      <c r="E294" s="1" t="s">
        <v>1007</v>
      </c>
      <c r="F294" s="1" t="str">
        <f>"81/88"</f>
        <v>81/88</v>
      </c>
    </row>
    <row r="295" spans="1:7" x14ac:dyDescent="0.25">
      <c r="A295" s="1" t="s">
        <v>642</v>
      </c>
      <c r="B295" s="1" t="s">
        <v>505</v>
      </c>
      <c r="C295" s="1" t="s">
        <v>643</v>
      </c>
      <c r="D295" s="1" t="s">
        <v>8</v>
      </c>
      <c r="E295" s="1" t="s">
        <v>644</v>
      </c>
      <c r="F295" s="1" t="str">
        <f>"57/85"</f>
        <v>57/85</v>
      </c>
      <c r="G295" s="1" t="s">
        <v>10</v>
      </c>
    </row>
    <row r="296" spans="1:7" x14ac:dyDescent="0.25">
      <c r="A296" s="1" t="s">
        <v>374</v>
      </c>
      <c r="B296" s="1" t="s">
        <v>309</v>
      </c>
      <c r="C296" s="1" t="s">
        <v>375</v>
      </c>
      <c r="D296" s="1" t="s">
        <v>376</v>
      </c>
      <c r="E296" s="1" t="s">
        <v>377</v>
      </c>
      <c r="F296" s="1" t="str">
        <f>"19/63"</f>
        <v>19/63</v>
      </c>
      <c r="G296" s="1" t="s">
        <v>10</v>
      </c>
    </row>
    <row r="297" spans="1:7" x14ac:dyDescent="0.25">
      <c r="A297" s="1" t="s">
        <v>395</v>
      </c>
      <c r="B297" s="1" t="s">
        <v>309</v>
      </c>
      <c r="C297" s="1" t="s">
        <v>396</v>
      </c>
      <c r="D297" s="1" t="s">
        <v>397</v>
      </c>
      <c r="E297" s="1" t="s">
        <v>131</v>
      </c>
      <c r="F297" s="1" t="str">
        <f>"23/62"</f>
        <v>23/62</v>
      </c>
      <c r="G297" s="1" t="s">
        <v>10</v>
      </c>
    </row>
    <row r="298" spans="1:7" x14ac:dyDescent="0.25">
      <c r="A298" s="1" t="s">
        <v>328</v>
      </c>
      <c r="B298" s="1" t="s">
        <v>309</v>
      </c>
      <c r="C298" s="1" t="s">
        <v>329</v>
      </c>
      <c r="D298" s="1" t="s">
        <v>330</v>
      </c>
      <c r="E298" s="1" t="s">
        <v>78</v>
      </c>
      <c r="F298" s="1" t="str">
        <f>"14/30"</f>
        <v>14/30</v>
      </c>
      <c r="G298" s="1" t="s">
        <v>10</v>
      </c>
    </row>
    <row r="299" spans="1:7" x14ac:dyDescent="0.25">
      <c r="A299" s="1" t="s">
        <v>174</v>
      </c>
      <c r="B299" s="1" t="s">
        <v>6</v>
      </c>
      <c r="C299" s="1" t="s">
        <v>175</v>
      </c>
      <c r="D299" s="1" t="s">
        <v>176</v>
      </c>
      <c r="E299" s="1" t="s">
        <v>177</v>
      </c>
      <c r="F299" s="1" t="str">
        <f>"15/86"</f>
        <v>15/86</v>
      </c>
      <c r="G299" s="1" t="s">
        <v>15</v>
      </c>
    </row>
    <row r="300" spans="1:7" x14ac:dyDescent="0.25">
      <c r="A300" s="1" t="s">
        <v>453</v>
      </c>
      <c r="B300" s="1" t="s">
        <v>309</v>
      </c>
      <c r="C300" s="1" t="s">
        <v>454</v>
      </c>
      <c r="D300" s="1" t="s">
        <v>455</v>
      </c>
      <c r="E300" s="1" t="s">
        <v>177</v>
      </c>
      <c r="F300" s="1" t="str">
        <f>"36/86"</f>
        <v>36/86</v>
      </c>
      <c r="G300" s="1" t="s">
        <v>10</v>
      </c>
    </row>
    <row r="301" spans="1:7" x14ac:dyDescent="0.25">
      <c r="A301" s="1" t="s">
        <v>74</v>
      </c>
      <c r="B301" s="1" t="s">
        <v>6</v>
      </c>
      <c r="C301" s="1" t="s">
        <v>75</v>
      </c>
      <c r="D301" s="1" t="s">
        <v>76</v>
      </c>
      <c r="E301" s="1" t="s">
        <v>77</v>
      </c>
      <c r="F301" s="1" t="str">
        <f>"1/86"</f>
        <v>1/86</v>
      </c>
      <c r="G301" s="1" t="s">
        <v>10</v>
      </c>
    </row>
    <row r="302" spans="1:7" x14ac:dyDescent="0.25">
      <c r="A302" s="1" t="s">
        <v>963</v>
      </c>
      <c r="B302" s="1" t="s">
        <v>812</v>
      </c>
      <c r="C302" s="1" t="s">
        <v>964</v>
      </c>
      <c r="D302" s="1" t="s">
        <v>965</v>
      </c>
      <c r="E302" s="1" t="s">
        <v>429</v>
      </c>
      <c r="F302" s="1" t="str">
        <f>"39/43"</f>
        <v>39/43</v>
      </c>
      <c r="G302" s="1" t="s">
        <v>10</v>
      </c>
    </row>
    <row r="303" spans="1:7" x14ac:dyDescent="0.25">
      <c r="A303" s="1" t="s">
        <v>331</v>
      </c>
      <c r="B303" s="1" t="s">
        <v>309</v>
      </c>
      <c r="C303" s="1" t="s">
        <v>332</v>
      </c>
      <c r="D303" s="1" t="s">
        <v>333</v>
      </c>
      <c r="E303" s="1" t="s">
        <v>334</v>
      </c>
      <c r="F303" s="1" t="str">
        <f>"14/37"</f>
        <v>14/37</v>
      </c>
      <c r="G303" s="1" t="s">
        <v>10</v>
      </c>
    </row>
    <row r="304" spans="1:7" x14ac:dyDescent="0.25">
      <c r="A304" s="1" t="s">
        <v>552</v>
      </c>
      <c r="B304" s="1" t="s">
        <v>505</v>
      </c>
      <c r="C304" s="1" t="s">
        <v>553</v>
      </c>
      <c r="D304" s="1" t="s">
        <v>8</v>
      </c>
      <c r="E304" s="1" t="s">
        <v>334</v>
      </c>
      <c r="F304" s="1" t="str">
        <f>"20/37"</f>
        <v>20/37</v>
      </c>
      <c r="G304" s="1" t="s">
        <v>10</v>
      </c>
    </row>
    <row r="305" spans="1:7" x14ac:dyDescent="0.25">
      <c r="A305" s="1" t="s">
        <v>660</v>
      </c>
      <c r="B305" s="1" t="s">
        <v>505</v>
      </c>
      <c r="C305" s="1" t="s">
        <v>661</v>
      </c>
      <c r="D305" s="1" t="s">
        <v>662</v>
      </c>
      <c r="E305" s="1" t="s">
        <v>439</v>
      </c>
      <c r="F305" s="1" t="str">
        <f>"66/130"</f>
        <v>66/130</v>
      </c>
      <c r="G305" s="1" t="s">
        <v>10</v>
      </c>
    </row>
    <row r="306" spans="1:7" s="2" customFormat="1" x14ac:dyDescent="0.25">
      <c r="A306" s="1" t="s">
        <v>286</v>
      </c>
      <c r="B306" s="1" t="s">
        <v>6</v>
      </c>
      <c r="C306" s="1" t="s">
        <v>287</v>
      </c>
      <c r="D306" s="1" t="s">
        <v>287</v>
      </c>
      <c r="E306" s="1" t="s">
        <v>191</v>
      </c>
      <c r="F306" s="1" t="str">
        <f>"13/278"</f>
        <v>13/278</v>
      </c>
      <c r="G306" s="1" t="s">
        <v>10</v>
      </c>
    </row>
    <row r="307" spans="1:7" x14ac:dyDescent="0.25">
      <c r="A307" s="1" t="s">
        <v>306</v>
      </c>
      <c r="B307" s="1" t="s">
        <v>6</v>
      </c>
      <c r="C307" s="1" t="s">
        <v>307</v>
      </c>
      <c r="D307" s="1" t="s">
        <v>308</v>
      </c>
      <c r="E307" s="1" t="s">
        <v>191</v>
      </c>
      <c r="F307" s="1" t="str">
        <f>"5/278"</f>
        <v>5/278</v>
      </c>
      <c r="G307" s="1" t="s">
        <v>10</v>
      </c>
    </row>
    <row r="308" spans="1:7" x14ac:dyDescent="0.25">
      <c r="A308" s="1" t="s">
        <v>630</v>
      </c>
      <c r="B308" s="1" t="s">
        <v>505</v>
      </c>
      <c r="C308" s="1" t="s">
        <v>631</v>
      </c>
      <c r="D308" s="1" t="s">
        <v>632</v>
      </c>
      <c r="E308" s="1" t="s">
        <v>191</v>
      </c>
      <c r="F308" s="1" t="str">
        <f>"183/278"</f>
        <v>183/278</v>
      </c>
      <c r="G308" s="1" t="s">
        <v>10</v>
      </c>
    </row>
    <row r="309" spans="1:7" x14ac:dyDescent="0.25">
      <c r="A309" s="1" t="s">
        <v>877</v>
      </c>
      <c r="B309" s="1" t="s">
        <v>812</v>
      </c>
      <c r="C309" s="1" t="s">
        <v>878</v>
      </c>
      <c r="D309" s="1" t="s">
        <v>879</v>
      </c>
      <c r="E309" s="1" t="s">
        <v>191</v>
      </c>
      <c r="F309" s="1" t="str">
        <f>"242/278"</f>
        <v>242/278</v>
      </c>
      <c r="G309" s="1" t="s">
        <v>10</v>
      </c>
    </row>
    <row r="310" spans="1:7" x14ac:dyDescent="0.25">
      <c r="A310" s="1" t="s">
        <v>1302</v>
      </c>
      <c r="B310" s="1" t="s">
        <v>812</v>
      </c>
      <c r="C310" s="1" t="s">
        <v>1303</v>
      </c>
      <c r="D310" s="1" t="s">
        <v>1304</v>
      </c>
      <c r="E310" s="1" t="s">
        <v>191</v>
      </c>
      <c r="F310" s="1" t="str">
        <f>"252/278"</f>
        <v>252/278</v>
      </c>
      <c r="G310" s="1" t="s">
        <v>10</v>
      </c>
    </row>
    <row r="311" spans="1:7" x14ac:dyDescent="0.25">
      <c r="A311" s="1" t="s">
        <v>1150</v>
      </c>
      <c r="B311" s="1" t="s">
        <v>812</v>
      </c>
      <c r="C311" s="1" t="s">
        <v>1151</v>
      </c>
      <c r="D311" s="1" t="s">
        <v>1152</v>
      </c>
      <c r="E311" s="1" t="s">
        <v>1153</v>
      </c>
      <c r="F311" s="1" t="str">
        <f>"64/67"</f>
        <v>64/67</v>
      </c>
      <c r="G311" s="1" t="s">
        <v>10</v>
      </c>
    </row>
    <row r="312" spans="1:7" x14ac:dyDescent="0.25">
      <c r="A312" s="1" t="s">
        <v>1284</v>
      </c>
      <c r="B312" s="1" t="s">
        <v>812</v>
      </c>
      <c r="C312" s="1" t="s">
        <v>1285</v>
      </c>
      <c r="D312" s="1" t="s">
        <v>8</v>
      </c>
      <c r="E312" s="1" t="s">
        <v>1286</v>
      </c>
      <c r="F312" s="1" t="str">
        <f>"44/56"</f>
        <v>44/56</v>
      </c>
      <c r="G312" s="1" t="s">
        <v>10</v>
      </c>
    </row>
    <row r="313" spans="1:7" x14ac:dyDescent="0.25">
      <c r="A313" s="1" t="s">
        <v>94</v>
      </c>
      <c r="B313" s="1" t="s">
        <v>6</v>
      </c>
      <c r="C313" s="1" t="s">
        <v>95</v>
      </c>
      <c r="D313" s="1" t="s">
        <v>95</v>
      </c>
      <c r="E313" s="1" t="s">
        <v>96</v>
      </c>
      <c r="F313" s="1" t="str">
        <f>"17/85"</f>
        <v>17/85</v>
      </c>
      <c r="G313" s="1" t="s">
        <v>10</v>
      </c>
    </row>
    <row r="314" spans="1:7" x14ac:dyDescent="0.25">
      <c r="A314" s="1" t="s">
        <v>114</v>
      </c>
      <c r="B314" s="1" t="s">
        <v>6</v>
      </c>
      <c r="C314" s="1" t="s">
        <v>115</v>
      </c>
      <c r="D314" s="1" t="s">
        <v>116</v>
      </c>
      <c r="E314" s="1" t="s">
        <v>96</v>
      </c>
      <c r="F314" s="1" t="str">
        <f>"20/85"</f>
        <v>20/85</v>
      </c>
      <c r="G314" s="1" t="s">
        <v>10</v>
      </c>
    </row>
    <row r="315" spans="1:7" x14ac:dyDescent="0.25">
      <c r="A315" s="1" t="s">
        <v>714</v>
      </c>
      <c r="B315" s="1" t="s">
        <v>505</v>
      </c>
      <c r="C315" s="1" t="s">
        <v>715</v>
      </c>
      <c r="D315" s="1" t="s">
        <v>716</v>
      </c>
      <c r="E315" s="1" t="s">
        <v>717</v>
      </c>
      <c r="F315" s="1" t="str">
        <f>"15/29"</f>
        <v>15/29</v>
      </c>
      <c r="G315" s="1" t="s">
        <v>10</v>
      </c>
    </row>
    <row r="316" spans="1:7" x14ac:dyDescent="0.25">
      <c r="A316" s="1" t="s">
        <v>718</v>
      </c>
      <c r="B316" s="1" t="s">
        <v>505</v>
      </c>
      <c r="C316" s="1" t="s">
        <v>719</v>
      </c>
      <c r="D316" s="1" t="s">
        <v>719</v>
      </c>
      <c r="E316" s="1" t="s">
        <v>717</v>
      </c>
      <c r="F316" s="1" t="str">
        <f>"11/19"</f>
        <v>11/19</v>
      </c>
      <c r="G316" s="1" t="s">
        <v>10</v>
      </c>
    </row>
    <row r="317" spans="1:7" x14ac:dyDescent="0.25">
      <c r="A317" s="1" t="s">
        <v>132</v>
      </c>
      <c r="B317" s="1" t="s">
        <v>6</v>
      </c>
      <c r="C317" s="1" t="s">
        <v>133</v>
      </c>
      <c r="D317" s="1" t="s">
        <v>134</v>
      </c>
      <c r="E317" s="1" t="s">
        <v>135</v>
      </c>
      <c r="F317" s="1" t="str">
        <f>"1/29"</f>
        <v>1/29</v>
      </c>
      <c r="G317" s="1" t="s">
        <v>10</v>
      </c>
    </row>
    <row r="318" spans="1:7" x14ac:dyDescent="0.25">
      <c r="A318" s="1" t="s">
        <v>237</v>
      </c>
      <c r="B318" s="1" t="s">
        <v>6</v>
      </c>
      <c r="C318" s="1" t="s">
        <v>238</v>
      </c>
      <c r="D318" s="1" t="s">
        <v>238</v>
      </c>
      <c r="E318" s="1" t="s">
        <v>135</v>
      </c>
      <c r="F318" s="1" t="str">
        <f>"6/29"</f>
        <v>6/29</v>
      </c>
      <c r="G318" s="1" t="s">
        <v>10</v>
      </c>
    </row>
    <row r="319" spans="1:7" x14ac:dyDescent="0.25">
      <c r="A319" s="1" t="s">
        <v>409</v>
      </c>
      <c r="B319" s="1" t="s">
        <v>309</v>
      </c>
      <c r="C319" s="1" t="s">
        <v>410</v>
      </c>
      <c r="D319" s="1" t="s">
        <v>411</v>
      </c>
      <c r="E319" s="1" t="s">
        <v>135</v>
      </c>
      <c r="F319" s="1" t="str">
        <f>"8/29"</f>
        <v>8/29</v>
      </c>
      <c r="G319" s="1" t="s">
        <v>10</v>
      </c>
    </row>
    <row r="320" spans="1:7" x14ac:dyDescent="0.25">
      <c r="A320" s="1" t="s">
        <v>243</v>
      </c>
      <c r="B320" s="1" t="s">
        <v>6</v>
      </c>
      <c r="C320" s="1" t="s">
        <v>244</v>
      </c>
      <c r="D320" s="1" t="s">
        <v>245</v>
      </c>
      <c r="E320" s="1" t="s">
        <v>246</v>
      </c>
      <c r="F320" s="1" t="str">
        <f>"40/239"</f>
        <v>40/239</v>
      </c>
      <c r="G320" s="1" t="s">
        <v>10</v>
      </c>
    </row>
    <row r="321" spans="1:7" x14ac:dyDescent="0.25">
      <c r="A321" s="1" t="s">
        <v>419</v>
      </c>
      <c r="B321" s="1" t="s">
        <v>309</v>
      </c>
      <c r="C321" s="1" t="s">
        <v>420</v>
      </c>
      <c r="D321" s="1" t="s">
        <v>421</v>
      </c>
      <c r="E321" s="1" t="s">
        <v>246</v>
      </c>
      <c r="F321" s="1" t="str">
        <f>"69/239"</f>
        <v>69/239</v>
      </c>
      <c r="G321" s="1" t="s">
        <v>10</v>
      </c>
    </row>
    <row r="322" spans="1:7" x14ac:dyDescent="0.25">
      <c r="A322" s="1" t="s">
        <v>772</v>
      </c>
      <c r="B322" s="1" t="s">
        <v>505</v>
      </c>
      <c r="C322" s="1" t="s">
        <v>773</v>
      </c>
      <c r="D322" s="1" t="s">
        <v>774</v>
      </c>
      <c r="E322" s="1" t="s">
        <v>246</v>
      </c>
      <c r="F322" s="1" t="str">
        <f>"170/239"</f>
        <v>170/239</v>
      </c>
      <c r="G322" s="1" t="s">
        <v>10</v>
      </c>
    </row>
    <row r="323" spans="1:7" x14ac:dyDescent="0.25">
      <c r="A323" s="1" t="s">
        <v>849</v>
      </c>
      <c r="B323" s="1" t="s">
        <v>812</v>
      </c>
      <c r="C323" s="1" t="s">
        <v>850</v>
      </c>
      <c r="D323" s="1" t="s">
        <v>851</v>
      </c>
      <c r="E323" s="1" t="s">
        <v>246</v>
      </c>
      <c r="F323" s="1" t="str">
        <f>"207/239"</f>
        <v>207/239</v>
      </c>
      <c r="G323" s="1" t="s">
        <v>10</v>
      </c>
    </row>
    <row r="324" spans="1:7" x14ac:dyDescent="0.25">
      <c r="A324" s="1" t="s">
        <v>852</v>
      </c>
      <c r="B324" s="1" t="s">
        <v>812</v>
      </c>
      <c r="C324" s="1" t="s">
        <v>853</v>
      </c>
      <c r="D324" s="1" t="s">
        <v>853</v>
      </c>
      <c r="E324" s="1" t="s">
        <v>246</v>
      </c>
      <c r="F324" s="1" t="str">
        <f>"220/239"</f>
        <v>220/239</v>
      </c>
      <c r="G324" s="1" t="s">
        <v>10</v>
      </c>
    </row>
    <row r="325" spans="1:7" x14ac:dyDescent="0.25">
      <c r="A325" s="1" t="s">
        <v>904</v>
      </c>
      <c r="B325" s="1" t="s">
        <v>812</v>
      </c>
      <c r="C325" s="1" t="s">
        <v>905</v>
      </c>
      <c r="D325" s="1" t="s">
        <v>906</v>
      </c>
      <c r="E325" s="1" t="s">
        <v>246</v>
      </c>
      <c r="F325" s="1" t="str">
        <f>"182/239"</f>
        <v>182/239</v>
      </c>
      <c r="G325" s="1" t="s">
        <v>10</v>
      </c>
    </row>
    <row r="326" spans="1:7" x14ac:dyDescent="0.25">
      <c r="A326" s="1" t="s">
        <v>1008</v>
      </c>
      <c r="B326" s="1" t="s">
        <v>812</v>
      </c>
      <c r="C326" s="1" t="s">
        <v>1009</v>
      </c>
      <c r="D326" s="1" t="s">
        <v>1010</v>
      </c>
      <c r="E326" s="1" t="s">
        <v>246</v>
      </c>
      <c r="F326" s="1" t="str">
        <f>"207/239"</f>
        <v>207/239</v>
      </c>
      <c r="G326" s="1" t="s">
        <v>10</v>
      </c>
    </row>
    <row r="327" spans="1:7" x14ac:dyDescent="0.25">
      <c r="A327" s="1" t="s">
        <v>1068</v>
      </c>
      <c r="B327" s="1" t="s">
        <v>812</v>
      </c>
      <c r="C327" s="1" t="s">
        <v>1069</v>
      </c>
      <c r="D327" s="1" t="s">
        <v>1070</v>
      </c>
      <c r="E327" s="1" t="s">
        <v>246</v>
      </c>
      <c r="F327" s="1" t="str">
        <f>"230/239"</f>
        <v>230/239</v>
      </c>
      <c r="G327" s="1" t="s">
        <v>10</v>
      </c>
    </row>
    <row r="328" spans="1:7" x14ac:dyDescent="0.25">
      <c r="A328" s="1" t="s">
        <v>1112</v>
      </c>
      <c r="B328" s="1" t="s">
        <v>812</v>
      </c>
      <c r="C328" s="1" t="s">
        <v>1113</v>
      </c>
      <c r="D328" s="1" t="s">
        <v>1113</v>
      </c>
      <c r="E328" s="1" t="s">
        <v>246</v>
      </c>
      <c r="F328" s="1" t="str">
        <f>"190/239"</f>
        <v>190/239</v>
      </c>
      <c r="G328" s="1" t="s">
        <v>10</v>
      </c>
    </row>
    <row r="329" spans="1:7" s="2" customFormat="1" x14ac:dyDescent="0.25">
      <c r="A329" s="1" t="s">
        <v>1223</v>
      </c>
      <c r="B329" s="1" t="s">
        <v>812</v>
      </c>
      <c r="C329" s="1" t="s">
        <v>1224</v>
      </c>
      <c r="D329" s="1" t="s">
        <v>1225</v>
      </c>
      <c r="E329" s="1" t="s">
        <v>246</v>
      </c>
      <c r="F329" s="1" t="str">
        <f>"220/239"</f>
        <v>220/239</v>
      </c>
      <c r="G329" s="1" t="s">
        <v>10</v>
      </c>
    </row>
    <row r="330" spans="1:7" x14ac:dyDescent="0.25">
      <c r="A330" s="1" t="s">
        <v>1262</v>
      </c>
      <c r="B330" s="1" t="s">
        <v>812</v>
      </c>
      <c r="C330" s="1" t="s">
        <v>1263</v>
      </c>
      <c r="D330" s="1" t="s">
        <v>1264</v>
      </c>
      <c r="E330" s="1" t="s">
        <v>246</v>
      </c>
      <c r="F330" s="1" t="str">
        <f>"198/239"</f>
        <v>198/239</v>
      </c>
      <c r="G330" s="1" t="s">
        <v>10</v>
      </c>
    </row>
    <row r="331" spans="1:7" x14ac:dyDescent="0.25">
      <c r="A331" s="1" t="s">
        <v>1290</v>
      </c>
      <c r="B331" s="1" t="s">
        <v>812</v>
      </c>
      <c r="C331" s="1" t="s">
        <v>1291</v>
      </c>
      <c r="D331" s="1" t="s">
        <v>1292</v>
      </c>
      <c r="E331" s="1" t="s">
        <v>246</v>
      </c>
      <c r="F331" s="1" t="str">
        <f>"226/239"</f>
        <v>226/239</v>
      </c>
      <c r="G331" s="1" t="s">
        <v>10</v>
      </c>
    </row>
    <row r="332" spans="1:7" x14ac:dyDescent="0.25">
      <c r="A332" s="1" t="s">
        <v>1295</v>
      </c>
      <c r="B332" s="1" t="s">
        <v>812</v>
      </c>
      <c r="C332" s="1" t="s">
        <v>1296</v>
      </c>
      <c r="D332" s="1" t="s">
        <v>1297</v>
      </c>
      <c r="E332" s="1" t="s">
        <v>246</v>
      </c>
      <c r="F332" s="1" t="str">
        <f>"207/239"</f>
        <v>207/239</v>
      </c>
      <c r="G332" s="1" t="s">
        <v>10</v>
      </c>
    </row>
    <row r="333" spans="1:7" x14ac:dyDescent="0.25">
      <c r="A333" s="1" t="s">
        <v>826</v>
      </c>
      <c r="B333" s="1" t="s">
        <v>812</v>
      </c>
      <c r="C333" s="1" t="s">
        <v>827</v>
      </c>
      <c r="D333" s="1" t="s">
        <v>828</v>
      </c>
      <c r="E333" s="1" t="s">
        <v>829</v>
      </c>
      <c r="F333" s="1" t="str">
        <f>"155/177"</f>
        <v>155/177</v>
      </c>
      <c r="G333" s="1" t="s">
        <v>10</v>
      </c>
    </row>
    <row r="334" spans="1:7" x14ac:dyDescent="0.25">
      <c r="A334" s="1" t="s">
        <v>960</v>
      </c>
      <c r="B334" s="1" t="s">
        <v>812</v>
      </c>
      <c r="C334" s="1" t="s">
        <v>961</v>
      </c>
      <c r="D334" s="1" t="s">
        <v>962</v>
      </c>
      <c r="E334" s="1" t="s">
        <v>829</v>
      </c>
      <c r="F334" s="1" t="str">
        <f>"155/177"</f>
        <v>155/177</v>
      </c>
      <c r="G334" s="1" t="s">
        <v>10</v>
      </c>
    </row>
    <row r="335" spans="1:7" x14ac:dyDescent="0.25">
      <c r="A335" s="1" t="s">
        <v>1293</v>
      </c>
      <c r="B335" s="1" t="s">
        <v>812</v>
      </c>
      <c r="C335" s="1" t="s">
        <v>1294</v>
      </c>
      <c r="D335" s="1" t="s">
        <v>1294</v>
      </c>
      <c r="E335" s="1" t="s">
        <v>459</v>
      </c>
      <c r="F335" s="1" t="str">
        <f>"156/187"</f>
        <v>156/187</v>
      </c>
      <c r="G335" s="1" t="s">
        <v>10</v>
      </c>
    </row>
    <row r="336" spans="1:7" x14ac:dyDescent="0.25">
      <c r="A336" s="1" t="s">
        <v>335</v>
      </c>
      <c r="B336" s="1" t="s">
        <v>309</v>
      </c>
      <c r="C336" s="1" t="s">
        <v>336</v>
      </c>
      <c r="D336" s="1" t="s">
        <v>336</v>
      </c>
      <c r="E336" s="1" t="s">
        <v>337</v>
      </c>
      <c r="F336" s="1" t="str">
        <f>"34/86"</f>
        <v>34/86</v>
      </c>
      <c r="G336" s="1" t="s">
        <v>10</v>
      </c>
    </row>
    <row r="337" spans="1:7" x14ac:dyDescent="0.25">
      <c r="A337" s="1" t="s">
        <v>181</v>
      </c>
      <c r="B337" s="1" t="s">
        <v>6</v>
      </c>
      <c r="C337" s="1" t="s">
        <v>182</v>
      </c>
      <c r="D337" s="1" t="s">
        <v>183</v>
      </c>
      <c r="E337" s="1" t="s">
        <v>184</v>
      </c>
      <c r="F337" s="1" t="str">
        <f>"33/144"</f>
        <v>33/144</v>
      </c>
      <c r="G337" s="1" t="s">
        <v>10</v>
      </c>
    </row>
    <row r="338" spans="1:7" x14ac:dyDescent="0.25">
      <c r="A338" s="1" t="s">
        <v>483</v>
      </c>
      <c r="B338" s="1" t="s">
        <v>309</v>
      </c>
      <c r="C338" s="1" t="s">
        <v>484</v>
      </c>
      <c r="D338" s="1" t="s">
        <v>485</v>
      </c>
      <c r="E338" s="1" t="s">
        <v>184</v>
      </c>
      <c r="F338" s="1" t="str">
        <f>"70/144"</f>
        <v>70/144</v>
      </c>
      <c r="G338" s="1" t="s">
        <v>10</v>
      </c>
    </row>
    <row r="339" spans="1:7" x14ac:dyDescent="0.25">
      <c r="A339" s="1" t="s">
        <v>761</v>
      </c>
      <c r="B339" s="1" t="s">
        <v>505</v>
      </c>
      <c r="C339" s="1" t="s">
        <v>762</v>
      </c>
      <c r="D339" s="1" t="s">
        <v>763</v>
      </c>
      <c r="E339" s="1" t="s">
        <v>764</v>
      </c>
      <c r="F339" s="1" t="str">
        <f>"44/83"</f>
        <v>44/83</v>
      </c>
      <c r="G339" s="1" t="s">
        <v>10</v>
      </c>
    </row>
    <row r="340" spans="1:7" x14ac:dyDescent="0.25">
      <c r="A340" s="1" t="s">
        <v>536</v>
      </c>
      <c r="B340" s="1" t="s">
        <v>505</v>
      </c>
      <c r="C340" s="1" t="s">
        <v>537</v>
      </c>
      <c r="D340" s="1" t="s">
        <v>538</v>
      </c>
      <c r="E340" s="1" t="s">
        <v>539</v>
      </c>
      <c r="F340" s="1" t="str">
        <f>"67/131"</f>
        <v>67/131</v>
      </c>
      <c r="G340" s="1" t="s">
        <v>10</v>
      </c>
    </row>
    <row r="341" spans="1:7" s="2" customFormat="1" x14ac:dyDescent="0.25">
      <c r="A341" s="1" t="s">
        <v>984</v>
      </c>
      <c r="B341" s="1" t="s">
        <v>812</v>
      </c>
      <c r="C341" s="1" t="s">
        <v>985</v>
      </c>
      <c r="D341" s="1" t="s">
        <v>986</v>
      </c>
      <c r="E341" s="1" t="s">
        <v>987</v>
      </c>
      <c r="F341" s="1" t="str">
        <f>"89/89"</f>
        <v>89/89</v>
      </c>
      <c r="G341" s="1" t="s">
        <v>10</v>
      </c>
    </row>
    <row r="342" spans="1:7" x14ac:dyDescent="0.25">
      <c r="A342" s="1" t="s">
        <v>97</v>
      </c>
      <c r="B342" s="1" t="s">
        <v>6</v>
      </c>
      <c r="C342" s="1" t="s">
        <v>98</v>
      </c>
      <c r="D342" s="1" t="s">
        <v>99</v>
      </c>
      <c r="E342" s="1" t="s">
        <v>100</v>
      </c>
      <c r="F342" s="1" t="str">
        <f>"24/147"</f>
        <v>24/147</v>
      </c>
      <c r="G342" s="1" t="s">
        <v>10</v>
      </c>
    </row>
    <row r="343" spans="1:7" x14ac:dyDescent="0.25">
      <c r="A343" s="1" t="s">
        <v>554</v>
      </c>
      <c r="B343" s="1" t="s">
        <v>505</v>
      </c>
      <c r="C343" s="1" t="s">
        <v>555</v>
      </c>
      <c r="D343" s="1" t="s">
        <v>555</v>
      </c>
      <c r="E343" s="1" t="s">
        <v>100</v>
      </c>
      <c r="F343" s="1" t="str">
        <f>"75/147"</f>
        <v>75/147</v>
      </c>
      <c r="G343" s="1" t="s">
        <v>10</v>
      </c>
    </row>
    <row r="344" spans="1:7" x14ac:dyDescent="0.25">
      <c r="A344" s="1" t="s">
        <v>958</v>
      </c>
      <c r="B344" s="1" t="s">
        <v>812</v>
      </c>
      <c r="C344" s="1" t="s">
        <v>959</v>
      </c>
      <c r="D344" s="1" t="s">
        <v>8</v>
      </c>
      <c r="E344" s="1" t="s">
        <v>100</v>
      </c>
      <c r="F344" s="1" t="str">
        <f>"118/147"</f>
        <v>118/147</v>
      </c>
      <c r="G344" s="1" t="s">
        <v>10</v>
      </c>
    </row>
    <row r="345" spans="1:7" x14ac:dyDescent="0.25">
      <c r="A345" s="1" t="s">
        <v>1114</v>
      </c>
      <c r="B345" s="1" t="s">
        <v>812</v>
      </c>
      <c r="C345" s="1" t="s">
        <v>1115</v>
      </c>
      <c r="D345" s="1" t="s">
        <v>1116</v>
      </c>
      <c r="E345" s="1" t="s">
        <v>100</v>
      </c>
      <c r="F345" s="1" t="str">
        <f>"123/147"</f>
        <v>123/147</v>
      </c>
      <c r="G345" s="1" t="s">
        <v>10</v>
      </c>
    </row>
    <row r="346" spans="1:7" x14ac:dyDescent="0.25">
      <c r="A346" s="1" t="s">
        <v>526</v>
      </c>
      <c r="B346" s="1" t="s">
        <v>505</v>
      </c>
      <c r="C346" s="1" t="s">
        <v>527</v>
      </c>
      <c r="D346" s="1" t="s">
        <v>527</v>
      </c>
      <c r="E346" s="1" t="s">
        <v>528</v>
      </c>
      <c r="F346" s="1" t="str">
        <f>"39/63"</f>
        <v>39/63</v>
      </c>
      <c r="G346" s="1" t="s">
        <v>10</v>
      </c>
    </row>
    <row r="347" spans="1:7" x14ac:dyDescent="0.25">
      <c r="A347" s="1" t="s">
        <v>840</v>
      </c>
      <c r="B347" s="1" t="s">
        <v>812</v>
      </c>
      <c r="C347" s="1" t="s">
        <v>841</v>
      </c>
      <c r="D347" s="1" t="s">
        <v>842</v>
      </c>
      <c r="E347" s="1" t="s">
        <v>488</v>
      </c>
      <c r="F347" s="1" t="str">
        <f>"118/147"</f>
        <v>118/147</v>
      </c>
      <c r="G347" s="1" t="s">
        <v>10</v>
      </c>
    </row>
    <row r="348" spans="1:7" x14ac:dyDescent="0.25">
      <c r="A348" s="1" t="s">
        <v>1280</v>
      </c>
      <c r="B348" s="1" t="s">
        <v>812</v>
      </c>
      <c r="C348" s="1" t="s">
        <v>1281</v>
      </c>
      <c r="D348" s="1" t="s">
        <v>1282</v>
      </c>
      <c r="E348" s="1" t="s">
        <v>1283</v>
      </c>
      <c r="F348" s="1" t="str">
        <f>"42/49"</f>
        <v>42/49</v>
      </c>
      <c r="G348" s="1" t="s">
        <v>10</v>
      </c>
    </row>
    <row r="349" spans="1:7" x14ac:dyDescent="0.25">
      <c r="A349" s="1" t="s">
        <v>440</v>
      </c>
      <c r="B349" s="1" t="s">
        <v>309</v>
      </c>
      <c r="C349" s="1" t="s">
        <v>441</v>
      </c>
      <c r="D349" s="1" t="s">
        <v>441</v>
      </c>
      <c r="E349" s="1" t="s">
        <v>422</v>
      </c>
      <c r="F349" s="1" t="str">
        <f>"53/180"</f>
        <v>53/180</v>
      </c>
      <c r="G349" s="1" t="s">
        <v>10</v>
      </c>
    </row>
    <row r="350" spans="1:7" x14ac:dyDescent="0.25">
      <c r="A350" s="1" t="s">
        <v>456</v>
      </c>
      <c r="B350" s="1" t="s">
        <v>309</v>
      </c>
      <c r="C350" s="1" t="s">
        <v>457</v>
      </c>
      <c r="D350" s="1" t="s">
        <v>458</v>
      </c>
      <c r="E350" s="1" t="s">
        <v>422</v>
      </c>
      <c r="F350" s="1" t="str">
        <f>"89/180"</f>
        <v>89/180</v>
      </c>
      <c r="G350" s="1" t="s">
        <v>10</v>
      </c>
    </row>
    <row r="351" spans="1:7" x14ac:dyDescent="0.25">
      <c r="A351" s="1" t="s">
        <v>509</v>
      </c>
      <c r="B351" s="1" t="s">
        <v>505</v>
      </c>
      <c r="C351" s="1" t="s">
        <v>510</v>
      </c>
      <c r="D351" s="1" t="s">
        <v>511</v>
      </c>
      <c r="E351" s="1" t="s">
        <v>422</v>
      </c>
      <c r="F351" s="1" t="str">
        <f>"98/180"</f>
        <v>98/180</v>
      </c>
      <c r="G351" s="1" t="s">
        <v>10</v>
      </c>
    </row>
    <row r="352" spans="1:7" x14ac:dyDescent="0.25">
      <c r="A352" s="1" t="s">
        <v>576</v>
      </c>
      <c r="B352" s="1" t="s">
        <v>505</v>
      </c>
      <c r="C352" s="1" t="s">
        <v>577</v>
      </c>
      <c r="D352" s="1" t="s">
        <v>577</v>
      </c>
      <c r="E352" s="1" t="s">
        <v>422</v>
      </c>
      <c r="F352" s="1" t="str">
        <f>"118/207"</f>
        <v>118/207</v>
      </c>
      <c r="G352" s="1" t="s">
        <v>10</v>
      </c>
    </row>
    <row r="353" spans="1:7" x14ac:dyDescent="0.25">
      <c r="A353" s="1" t="s">
        <v>598</v>
      </c>
      <c r="B353" s="1" t="s">
        <v>505</v>
      </c>
      <c r="C353" s="1" t="s">
        <v>599</v>
      </c>
      <c r="D353" s="1" t="s">
        <v>8</v>
      </c>
      <c r="E353" s="1" t="s">
        <v>422</v>
      </c>
      <c r="F353" s="1" t="str">
        <f>"122/180"</f>
        <v>122/180</v>
      </c>
      <c r="G353" s="1" t="s">
        <v>10</v>
      </c>
    </row>
    <row r="354" spans="1:7" x14ac:dyDescent="0.25">
      <c r="A354" s="1" t="s">
        <v>618</v>
      </c>
      <c r="B354" s="1" t="s">
        <v>505</v>
      </c>
      <c r="C354" s="1" t="s">
        <v>619</v>
      </c>
      <c r="D354" s="1" t="s">
        <v>620</v>
      </c>
      <c r="E354" s="1" t="s">
        <v>422</v>
      </c>
      <c r="F354" s="1" t="str">
        <f>"146/207"</f>
        <v>146/207</v>
      </c>
      <c r="G354" s="1" t="s">
        <v>10</v>
      </c>
    </row>
    <row r="355" spans="1:7" x14ac:dyDescent="0.25">
      <c r="A355" s="1" t="s">
        <v>756</v>
      </c>
      <c r="B355" s="1" t="s">
        <v>505</v>
      </c>
      <c r="C355" s="1" t="s">
        <v>757</v>
      </c>
      <c r="D355" s="1" t="s">
        <v>758</v>
      </c>
      <c r="E355" s="1" t="s">
        <v>422</v>
      </c>
      <c r="F355" s="1" t="str">
        <f>"110/180"</f>
        <v>110/180</v>
      </c>
      <c r="G355" s="1" t="s">
        <v>10</v>
      </c>
    </row>
    <row r="356" spans="1:7" x14ac:dyDescent="0.25">
      <c r="A356" s="1" t="s">
        <v>1016</v>
      </c>
      <c r="B356" s="1" t="s">
        <v>812</v>
      </c>
      <c r="C356" s="1" t="s">
        <v>1017</v>
      </c>
      <c r="D356" s="1" t="s">
        <v>1018</v>
      </c>
      <c r="E356" s="1" t="s">
        <v>422</v>
      </c>
      <c r="F356" s="1" t="str">
        <f>"169/180"</f>
        <v>169/180</v>
      </c>
      <c r="G356" s="1" t="s">
        <v>10</v>
      </c>
    </row>
    <row r="357" spans="1:7" x14ac:dyDescent="0.25">
      <c r="A357" s="1" t="s">
        <v>1022</v>
      </c>
      <c r="B357" s="1" t="s">
        <v>812</v>
      </c>
      <c r="C357" s="1" t="s">
        <v>1023</v>
      </c>
      <c r="D357" s="1" t="s">
        <v>1024</v>
      </c>
      <c r="E357" s="1" t="s">
        <v>422</v>
      </c>
      <c r="F357" s="1" t="str">
        <f>"197/207"</f>
        <v>197/207</v>
      </c>
      <c r="G357" s="1" t="s">
        <v>10</v>
      </c>
    </row>
    <row r="358" spans="1:7" x14ac:dyDescent="0.25">
      <c r="A358" s="1" t="s">
        <v>1093</v>
      </c>
      <c r="B358" s="1" t="s">
        <v>812</v>
      </c>
      <c r="C358" s="1" t="s">
        <v>1094</v>
      </c>
      <c r="D358" s="1" t="s">
        <v>1095</v>
      </c>
      <c r="E358" s="1" t="s">
        <v>422</v>
      </c>
      <c r="F358" s="1" t="str">
        <f>"145/180"</f>
        <v>145/180</v>
      </c>
    </row>
    <row r="359" spans="1:7" s="2" customFormat="1" x14ac:dyDescent="0.25">
      <c r="A359" s="1" t="s">
        <v>1226</v>
      </c>
      <c r="B359" s="1" t="s">
        <v>812</v>
      </c>
      <c r="C359" s="1" t="s">
        <v>1227</v>
      </c>
      <c r="D359" s="1" t="s">
        <v>1228</v>
      </c>
      <c r="E359" s="1" t="s">
        <v>422</v>
      </c>
      <c r="F359" s="1" t="str">
        <f>"179/180"</f>
        <v>179/180</v>
      </c>
      <c r="G359" s="1" t="s">
        <v>10</v>
      </c>
    </row>
    <row r="360" spans="1:7" x14ac:dyDescent="0.25">
      <c r="A360" s="1" t="s">
        <v>1339</v>
      </c>
      <c r="B360" s="1" t="s">
        <v>812</v>
      </c>
      <c r="C360" s="1" t="s">
        <v>1340</v>
      </c>
      <c r="D360" s="1" t="s">
        <v>1341</v>
      </c>
      <c r="E360" s="1" t="s">
        <v>422</v>
      </c>
      <c r="F360" s="1" t="str">
        <f>"177/180"</f>
        <v>177/180</v>
      </c>
      <c r="G360" s="1" t="s">
        <v>10</v>
      </c>
    </row>
    <row r="361" spans="1:7" x14ac:dyDescent="0.25">
      <c r="A361" s="1" t="s">
        <v>578</v>
      </c>
      <c r="B361" s="1" t="s">
        <v>505</v>
      </c>
      <c r="C361" s="1" t="s">
        <v>579</v>
      </c>
      <c r="D361" s="1" t="s">
        <v>580</v>
      </c>
      <c r="E361" s="1" t="s">
        <v>581</v>
      </c>
      <c r="F361" s="1" t="str">
        <f>"146/207"</f>
        <v>146/207</v>
      </c>
      <c r="G361" s="1" t="s">
        <v>10</v>
      </c>
    </row>
    <row r="362" spans="1:7" s="2" customFormat="1" x14ac:dyDescent="0.25">
      <c r="A362" s="1" t="s">
        <v>1028</v>
      </c>
      <c r="B362" s="1" t="s">
        <v>812</v>
      </c>
      <c r="C362" s="1" t="s">
        <v>1029</v>
      </c>
      <c r="D362" s="1" t="s">
        <v>1030</v>
      </c>
      <c r="E362" s="1" t="s">
        <v>581</v>
      </c>
      <c r="F362" s="1" t="str">
        <f>"192/207"</f>
        <v>192/207</v>
      </c>
      <c r="G362" s="1" t="s">
        <v>10</v>
      </c>
    </row>
    <row r="363" spans="1:7" x14ac:dyDescent="0.25">
      <c r="A363" s="1" t="s">
        <v>388</v>
      </c>
      <c r="B363" s="1" t="s">
        <v>309</v>
      </c>
      <c r="C363" s="1" t="s">
        <v>389</v>
      </c>
      <c r="D363" s="1" t="s">
        <v>390</v>
      </c>
      <c r="E363" s="1" t="s">
        <v>391</v>
      </c>
      <c r="F363" s="1" t="str">
        <f>"7/24"</f>
        <v>7/24</v>
      </c>
      <c r="G363" s="1" t="s">
        <v>10</v>
      </c>
    </row>
    <row r="364" spans="1:7" x14ac:dyDescent="0.25">
      <c r="A364" s="1" t="s">
        <v>442</v>
      </c>
      <c r="B364" s="1" t="s">
        <v>309</v>
      </c>
      <c r="C364" s="1" t="s">
        <v>443</v>
      </c>
      <c r="D364" s="1" t="s">
        <v>444</v>
      </c>
      <c r="E364" s="1" t="s">
        <v>445</v>
      </c>
      <c r="F364" s="1" t="str">
        <f>"54/135"</f>
        <v>54/135</v>
      </c>
      <c r="G364" s="1" t="s">
        <v>10</v>
      </c>
    </row>
    <row r="365" spans="1:7" x14ac:dyDescent="0.25">
      <c r="A365" s="1" t="s">
        <v>1205</v>
      </c>
      <c r="B365" s="1" t="s">
        <v>812</v>
      </c>
      <c r="C365" s="1" t="s">
        <v>1206</v>
      </c>
      <c r="D365" s="1" t="s">
        <v>1207</v>
      </c>
      <c r="E365" s="1" t="s">
        <v>594</v>
      </c>
      <c r="F365" s="1" t="str">
        <f>"68/68"</f>
        <v>68/68</v>
      </c>
      <c r="G365" s="1" t="s">
        <v>10</v>
      </c>
    </row>
    <row r="366" spans="1:7" x14ac:dyDescent="0.25">
      <c r="A366" s="1" t="s">
        <v>1317</v>
      </c>
      <c r="B366" s="1" t="s">
        <v>812</v>
      </c>
      <c r="C366" s="1" t="s">
        <v>1318</v>
      </c>
      <c r="D366" s="1" t="s">
        <v>1319</v>
      </c>
      <c r="E366" s="1" t="s">
        <v>1320</v>
      </c>
      <c r="F366" s="1" t="str">
        <f>"63/73"</f>
        <v>63/73</v>
      </c>
      <c r="G366" s="1" t="s">
        <v>10</v>
      </c>
    </row>
    <row r="367" spans="1:7" x14ac:dyDescent="0.25">
      <c r="A367" s="1" t="s">
        <v>185</v>
      </c>
      <c r="B367" s="1" t="s">
        <v>6</v>
      </c>
      <c r="C367" s="1" t="s">
        <v>186</v>
      </c>
      <c r="D367" s="1" t="s">
        <v>186</v>
      </c>
      <c r="E367" s="1" t="s">
        <v>187</v>
      </c>
      <c r="F367" s="1" t="str">
        <f>"5/66"</f>
        <v>5/66</v>
      </c>
      <c r="G367" s="1" t="s">
        <v>10</v>
      </c>
    </row>
    <row r="368" spans="1:7" x14ac:dyDescent="0.25">
      <c r="A368" s="1" t="s">
        <v>726</v>
      </c>
      <c r="B368" s="1" t="s">
        <v>505</v>
      </c>
      <c r="C368" s="1" t="s">
        <v>727</v>
      </c>
      <c r="D368" s="1" t="s">
        <v>728</v>
      </c>
      <c r="E368" s="1" t="s">
        <v>187</v>
      </c>
      <c r="F368" s="1" t="str">
        <f>"47/66"</f>
        <v>47/66</v>
      </c>
      <c r="G368" s="1" t="s">
        <v>10</v>
      </c>
    </row>
    <row r="369" spans="1:7" x14ac:dyDescent="0.25">
      <c r="A369" s="1" t="s">
        <v>1217</v>
      </c>
      <c r="B369" s="1" t="s">
        <v>812</v>
      </c>
      <c r="C369" s="1" t="s">
        <v>1218</v>
      </c>
      <c r="D369" s="1" t="s">
        <v>1218</v>
      </c>
      <c r="E369" s="1" t="s">
        <v>1219</v>
      </c>
      <c r="F369" s="1" t="str">
        <f>"32/34"</f>
        <v>32/34</v>
      </c>
    </row>
    <row r="370" spans="1:7" x14ac:dyDescent="0.25">
      <c r="A370" s="1" t="s">
        <v>996</v>
      </c>
      <c r="B370" s="1" t="s">
        <v>812</v>
      </c>
      <c r="C370" s="1" t="s">
        <v>997</v>
      </c>
      <c r="D370" s="1" t="s">
        <v>998</v>
      </c>
      <c r="E370" s="1" t="s">
        <v>999</v>
      </c>
      <c r="F370" s="1" t="str">
        <f>"42/44"</f>
        <v>42/44</v>
      </c>
      <c r="G370" s="1" t="s">
        <v>10</v>
      </c>
    </row>
    <row r="371" spans="1:7" x14ac:dyDescent="0.25">
      <c r="A371" s="1" t="s">
        <v>915</v>
      </c>
      <c r="B371" s="1" t="s">
        <v>812</v>
      </c>
      <c r="C371" s="1" t="s">
        <v>916</v>
      </c>
      <c r="D371" s="1" t="s">
        <v>917</v>
      </c>
      <c r="E371" s="1" t="s">
        <v>918</v>
      </c>
      <c r="F371" s="1" t="str">
        <f>"90/110"</f>
        <v>90/110</v>
      </c>
      <c r="G371" s="1" t="s">
        <v>10</v>
      </c>
    </row>
    <row r="372" spans="1:7" x14ac:dyDescent="0.25">
      <c r="A372" s="1" t="s">
        <v>1132</v>
      </c>
      <c r="B372" s="1" t="s">
        <v>812</v>
      </c>
      <c r="C372" s="1" t="s">
        <v>1133</v>
      </c>
      <c r="D372" s="1" t="s">
        <v>1134</v>
      </c>
      <c r="E372" s="1" t="s">
        <v>1135</v>
      </c>
      <c r="F372" s="1" t="str">
        <f>"39/44"</f>
        <v>39/44</v>
      </c>
      <c r="G372" s="1" t="s">
        <v>10</v>
      </c>
    </row>
    <row r="373" spans="1:7" s="2" customFormat="1" x14ac:dyDescent="0.25">
      <c r="A373" s="1" t="s">
        <v>58</v>
      </c>
      <c r="B373" s="1" t="s">
        <v>6</v>
      </c>
      <c r="C373" s="1" t="s">
        <v>59</v>
      </c>
      <c r="D373" s="1" t="s">
        <v>60</v>
      </c>
      <c r="E373" s="1" t="s">
        <v>61</v>
      </c>
      <c r="F373" s="1" t="str">
        <f>"15/110"</f>
        <v>15/110</v>
      </c>
      <c r="G373" s="1" t="s">
        <v>10</v>
      </c>
    </row>
    <row r="374" spans="1:7" x14ac:dyDescent="0.25">
      <c r="A374" s="1" t="s">
        <v>977</v>
      </c>
      <c r="B374" s="1" t="s">
        <v>812</v>
      </c>
      <c r="C374" s="1" t="s">
        <v>978</v>
      </c>
      <c r="D374" s="1" t="s">
        <v>979</v>
      </c>
      <c r="E374" s="1" t="s">
        <v>61</v>
      </c>
      <c r="F374" s="1" t="str">
        <f>"104/110"</f>
        <v>104/110</v>
      </c>
      <c r="G374" s="1" t="s">
        <v>10</v>
      </c>
    </row>
    <row r="375" spans="1:7" x14ac:dyDescent="0.25">
      <c r="A375" s="1" t="s">
        <v>1214</v>
      </c>
      <c r="B375" s="1" t="s">
        <v>812</v>
      </c>
      <c r="C375" s="1" t="s">
        <v>1215</v>
      </c>
      <c r="D375" s="1" t="s">
        <v>1216</v>
      </c>
      <c r="E375" s="1" t="s">
        <v>61</v>
      </c>
      <c r="F375" s="1" t="str">
        <f>"99/110"</f>
        <v>99/110</v>
      </c>
      <c r="G375" s="1" t="s">
        <v>10</v>
      </c>
    </row>
    <row r="376" spans="1:7" x14ac:dyDescent="0.25">
      <c r="A376" s="1" t="s">
        <v>1241</v>
      </c>
      <c r="B376" s="1" t="s">
        <v>812</v>
      </c>
      <c r="C376" s="1" t="s">
        <v>1242</v>
      </c>
      <c r="D376" s="1" t="s">
        <v>1243</v>
      </c>
      <c r="E376" s="1" t="s">
        <v>61</v>
      </c>
      <c r="F376" s="1" t="str">
        <f>"101/110"</f>
        <v>101/110</v>
      </c>
      <c r="G376" s="1" t="s">
        <v>10</v>
      </c>
    </row>
    <row r="377" spans="1:7" s="2" customFormat="1" x14ac:dyDescent="0.25">
      <c r="A377" s="1" t="s">
        <v>192</v>
      </c>
      <c r="B377" s="1" t="s">
        <v>6</v>
      </c>
      <c r="C377" s="1" t="s">
        <v>193</v>
      </c>
      <c r="D377" s="1" t="s">
        <v>193</v>
      </c>
      <c r="E377" s="1" t="s">
        <v>194</v>
      </c>
      <c r="F377" s="1" t="str">
        <f>"8/53"</f>
        <v>8/53</v>
      </c>
      <c r="G377" s="1" t="s">
        <v>10</v>
      </c>
    </row>
    <row r="378" spans="1:7" x14ac:dyDescent="0.25">
      <c r="A378" s="1" t="s">
        <v>775</v>
      </c>
      <c r="B378" s="1" t="s">
        <v>505</v>
      </c>
      <c r="C378" s="1" t="s">
        <v>776</v>
      </c>
      <c r="D378" s="1" t="s">
        <v>777</v>
      </c>
      <c r="E378" s="1" t="s">
        <v>778</v>
      </c>
      <c r="F378" s="1" t="str">
        <f>"82/125"</f>
        <v>82/125</v>
      </c>
    </row>
    <row r="379" spans="1:7" x14ac:dyDescent="0.25">
      <c r="A379" s="1" t="s">
        <v>1199</v>
      </c>
      <c r="B379" s="1" t="s">
        <v>812</v>
      </c>
      <c r="C379" s="1" t="s">
        <v>1200</v>
      </c>
      <c r="D379" s="1" t="s">
        <v>1200</v>
      </c>
      <c r="E379" s="1" t="s">
        <v>1201</v>
      </c>
      <c r="F379" s="1" t="str">
        <f>"44/44"</f>
        <v>44/44</v>
      </c>
      <c r="G379" s="1" t="s">
        <v>10</v>
      </c>
    </row>
    <row r="380" spans="1:7" x14ac:dyDescent="0.25">
      <c r="A380" s="1" t="s">
        <v>837</v>
      </c>
      <c r="B380" s="1" t="s">
        <v>812</v>
      </c>
      <c r="C380" s="1" t="s">
        <v>838</v>
      </c>
      <c r="D380" s="1" t="s">
        <v>8</v>
      </c>
      <c r="E380" s="1" t="s">
        <v>839</v>
      </c>
      <c r="F380" s="1" t="str">
        <f>"144/149"</f>
        <v>144/149</v>
      </c>
      <c r="G380" s="1" t="s">
        <v>10</v>
      </c>
    </row>
    <row r="381" spans="1:7" x14ac:dyDescent="0.25">
      <c r="A381" s="1" t="s">
        <v>933</v>
      </c>
      <c r="B381" s="1" t="s">
        <v>812</v>
      </c>
      <c r="C381" s="1" t="s">
        <v>934</v>
      </c>
      <c r="D381" s="1" t="s">
        <v>934</v>
      </c>
      <c r="E381" s="1" t="s">
        <v>839</v>
      </c>
      <c r="F381" s="1" t="str">
        <f>"128/149"</f>
        <v>128/149</v>
      </c>
      <c r="G381" s="1" t="s">
        <v>10</v>
      </c>
    </row>
    <row r="382" spans="1:7" x14ac:dyDescent="0.25">
      <c r="A382" s="1" t="s">
        <v>955</v>
      </c>
      <c r="B382" s="1" t="s">
        <v>812</v>
      </c>
      <c r="C382" s="1" t="s">
        <v>956</v>
      </c>
      <c r="D382" s="1" t="s">
        <v>957</v>
      </c>
      <c r="E382" s="1" t="s">
        <v>839</v>
      </c>
      <c r="F382" s="1" t="str">
        <f>"115/149"</f>
        <v>115/149</v>
      </c>
    </row>
    <row r="383" spans="1:7" x14ac:dyDescent="0.25">
      <c r="A383" s="1" t="s">
        <v>1220</v>
      </c>
      <c r="B383" s="1" t="s">
        <v>812</v>
      </c>
      <c r="C383" s="1" t="s">
        <v>1221</v>
      </c>
      <c r="D383" s="1" t="s">
        <v>1222</v>
      </c>
      <c r="E383" s="1" t="s">
        <v>839</v>
      </c>
      <c r="F383" s="1" t="str">
        <f>"131/149"</f>
        <v>131/149</v>
      </c>
      <c r="G383" s="1" t="s">
        <v>10</v>
      </c>
    </row>
    <row r="384" spans="1:7" x14ac:dyDescent="0.25">
      <c r="A384" s="1" t="s">
        <v>1172</v>
      </c>
      <c r="B384" s="1" t="s">
        <v>812</v>
      </c>
      <c r="C384" s="1" t="s">
        <v>1173</v>
      </c>
      <c r="D384" s="1" t="s">
        <v>1174</v>
      </c>
      <c r="E384" s="1" t="s">
        <v>1175</v>
      </c>
      <c r="F384" s="1" t="str">
        <f>"32/38"</f>
        <v>32/38</v>
      </c>
      <c r="G384" s="1" t="s">
        <v>10</v>
      </c>
    </row>
    <row r="385" spans="1:7" x14ac:dyDescent="0.25">
      <c r="A385" s="1" t="s">
        <v>159</v>
      </c>
      <c r="B385" s="1" t="s">
        <v>6</v>
      </c>
      <c r="C385" s="1" t="s">
        <v>160</v>
      </c>
      <c r="D385" s="1" t="s">
        <v>161</v>
      </c>
      <c r="E385" s="1" t="s">
        <v>162</v>
      </c>
      <c r="F385" s="1" t="str">
        <f>"11/88"</f>
        <v>11/88</v>
      </c>
      <c r="G385" s="1" t="s">
        <v>10</v>
      </c>
    </row>
    <row r="386" spans="1:7" x14ac:dyDescent="0.25">
      <c r="A386" s="1" t="s">
        <v>1071</v>
      </c>
      <c r="B386" s="1" t="s">
        <v>812</v>
      </c>
      <c r="C386" s="1" t="s">
        <v>1072</v>
      </c>
      <c r="D386" s="1" t="s">
        <v>1073</v>
      </c>
      <c r="E386" s="1" t="s">
        <v>1074</v>
      </c>
      <c r="F386" s="1" t="str">
        <f>"34/37"</f>
        <v>34/37</v>
      </c>
      <c r="G386" s="1" t="s">
        <v>10</v>
      </c>
    </row>
    <row r="387" spans="1:7" x14ac:dyDescent="0.25">
      <c r="A387" s="1" t="s">
        <v>605</v>
      </c>
      <c r="B387" s="1" t="s">
        <v>505</v>
      </c>
      <c r="C387" s="1" t="s">
        <v>606</v>
      </c>
      <c r="D387" s="1" t="s">
        <v>607</v>
      </c>
      <c r="E387" s="1" t="s">
        <v>608</v>
      </c>
      <c r="F387" s="1" t="str">
        <f>"18/24"</f>
        <v>18/24</v>
      </c>
      <c r="G387" s="1" t="s">
        <v>10</v>
      </c>
    </row>
    <row r="388" spans="1:7" x14ac:dyDescent="0.25">
      <c r="A388" s="1" t="s">
        <v>1305</v>
      </c>
      <c r="B388" s="1" t="s">
        <v>812</v>
      </c>
      <c r="C388" s="1" t="s">
        <v>1306</v>
      </c>
      <c r="D388" s="1" t="s">
        <v>1307</v>
      </c>
      <c r="E388" s="1" t="s">
        <v>1308</v>
      </c>
      <c r="F388" s="1" t="str">
        <f>"42/43"</f>
        <v>42/43</v>
      </c>
      <c r="G388" s="1" t="s">
        <v>10</v>
      </c>
    </row>
    <row r="389" spans="1:7" x14ac:dyDescent="0.25">
      <c r="A389" s="1" t="s">
        <v>35</v>
      </c>
      <c r="B389" s="1" t="s">
        <v>6</v>
      </c>
      <c r="C389" s="1" t="s">
        <v>36</v>
      </c>
      <c r="D389" s="1" t="s">
        <v>37</v>
      </c>
      <c r="E389" s="1" t="s">
        <v>38</v>
      </c>
      <c r="F389" s="1" t="str">
        <f>"22/88"</f>
        <v>22/88</v>
      </c>
      <c r="G389" s="1" t="s">
        <v>10</v>
      </c>
    </row>
    <row r="390" spans="1:7" x14ac:dyDescent="0.25">
      <c r="A390" s="1" t="s">
        <v>346</v>
      </c>
      <c r="B390" s="1" t="s">
        <v>309</v>
      </c>
      <c r="C390" s="1" t="s">
        <v>347</v>
      </c>
      <c r="D390" s="1" t="s">
        <v>348</v>
      </c>
      <c r="E390" s="1" t="s">
        <v>38</v>
      </c>
      <c r="F390" s="1" t="str">
        <f>"33/88"</f>
        <v>33/88</v>
      </c>
      <c r="G390" s="1" t="s">
        <v>10</v>
      </c>
    </row>
    <row r="391" spans="1:7" x14ac:dyDescent="0.25">
      <c r="A391" s="1" t="s">
        <v>519</v>
      </c>
      <c r="B391" s="1" t="s">
        <v>505</v>
      </c>
      <c r="C391" s="1" t="s">
        <v>520</v>
      </c>
      <c r="D391" s="1" t="s">
        <v>521</v>
      </c>
      <c r="E391" s="1" t="s">
        <v>38</v>
      </c>
      <c r="F391" s="1" t="str">
        <f>"45/88"</f>
        <v>45/88</v>
      </c>
      <c r="G391" s="1" t="s">
        <v>10</v>
      </c>
    </row>
    <row r="392" spans="1:7" x14ac:dyDescent="0.25">
      <c r="A392" s="1" t="s">
        <v>621</v>
      </c>
      <c r="B392" s="1" t="s">
        <v>505</v>
      </c>
      <c r="C392" s="1" t="s">
        <v>622</v>
      </c>
      <c r="D392" s="1" t="s">
        <v>623</v>
      </c>
      <c r="E392" s="1" t="s">
        <v>38</v>
      </c>
      <c r="F392" s="1" t="str">
        <f>"56/88"</f>
        <v>56/88</v>
      </c>
      <c r="G392" s="1" t="s">
        <v>10</v>
      </c>
    </row>
    <row r="393" spans="1:7" s="2" customFormat="1" x14ac:dyDescent="0.25">
      <c r="A393" s="1" t="s">
        <v>673</v>
      </c>
      <c r="B393" s="1" t="s">
        <v>505</v>
      </c>
      <c r="C393" s="1" t="s">
        <v>674</v>
      </c>
      <c r="D393" s="1" t="s">
        <v>675</v>
      </c>
      <c r="E393" s="1" t="s">
        <v>38</v>
      </c>
      <c r="F393" s="1" t="str">
        <f>"56/88"</f>
        <v>56/88</v>
      </c>
      <c r="G393" s="1" t="s">
        <v>10</v>
      </c>
    </row>
    <row r="394" spans="1:7" x14ac:dyDescent="0.25">
      <c r="A394" s="1" t="s">
        <v>899</v>
      </c>
      <c r="B394" s="1" t="s">
        <v>812</v>
      </c>
      <c r="C394" s="1" t="s">
        <v>900</v>
      </c>
      <c r="D394" s="1" t="s">
        <v>901</v>
      </c>
      <c r="E394" s="1" t="s">
        <v>38</v>
      </c>
      <c r="F394" s="1" t="str">
        <f>"88/88"</f>
        <v>88/88</v>
      </c>
      <c r="G394" s="1" t="s">
        <v>10</v>
      </c>
    </row>
    <row r="395" spans="1:7" x14ac:dyDescent="0.25">
      <c r="A395" s="1" t="s">
        <v>1253</v>
      </c>
      <c r="B395" s="1" t="s">
        <v>812</v>
      </c>
      <c r="C395" s="1" t="s">
        <v>1254</v>
      </c>
      <c r="D395" s="1" t="s">
        <v>1255</v>
      </c>
      <c r="E395" s="1" t="s">
        <v>38</v>
      </c>
      <c r="F395" s="1" t="str">
        <f>"73/88"</f>
        <v>73/88</v>
      </c>
      <c r="G395" s="1" t="s">
        <v>10</v>
      </c>
    </row>
    <row r="396" spans="1:7" x14ac:dyDescent="0.25">
      <c r="A396" s="1" t="s">
        <v>512</v>
      </c>
      <c r="B396" s="1" t="s">
        <v>505</v>
      </c>
      <c r="C396" s="1" t="s">
        <v>513</v>
      </c>
      <c r="D396" s="1" t="s">
        <v>514</v>
      </c>
      <c r="E396" s="1" t="s">
        <v>296</v>
      </c>
      <c r="F396" s="1" t="str">
        <f>"100/144"</f>
        <v>100/144</v>
      </c>
      <c r="G396" s="1" t="s">
        <v>10</v>
      </c>
    </row>
    <row r="397" spans="1:7" x14ac:dyDescent="0.25">
      <c r="A397" s="1" t="s">
        <v>869</v>
      </c>
      <c r="B397" s="1" t="s">
        <v>812</v>
      </c>
      <c r="C397" s="1" t="s">
        <v>870</v>
      </c>
      <c r="D397" s="1" t="s">
        <v>871</v>
      </c>
      <c r="E397" s="1" t="s">
        <v>57</v>
      </c>
      <c r="F397" s="1" t="str">
        <f>"100/103"</f>
        <v>100/103</v>
      </c>
    </row>
    <row r="398" spans="1:7" x14ac:dyDescent="0.25">
      <c r="A398" s="1" t="s">
        <v>923</v>
      </c>
      <c r="B398" s="1" t="s">
        <v>812</v>
      </c>
      <c r="C398" s="1" t="s">
        <v>924</v>
      </c>
      <c r="D398" s="1" t="s">
        <v>925</v>
      </c>
      <c r="E398" s="1" t="s">
        <v>57</v>
      </c>
      <c r="F398" s="1" t="str">
        <f>"89/103"</f>
        <v>89/103</v>
      </c>
      <c r="G398" s="1" t="s">
        <v>10</v>
      </c>
    </row>
    <row r="399" spans="1:7" x14ac:dyDescent="0.25">
      <c r="A399" s="1" t="s">
        <v>1196</v>
      </c>
      <c r="B399" s="1" t="s">
        <v>812</v>
      </c>
      <c r="C399" s="1" t="s">
        <v>1197</v>
      </c>
      <c r="D399" s="1" t="s">
        <v>1198</v>
      </c>
      <c r="E399" s="1" t="s">
        <v>57</v>
      </c>
      <c r="F399" s="1" t="str">
        <f>"78/103"</f>
        <v>78/103</v>
      </c>
      <c r="G399" s="1" t="s">
        <v>10</v>
      </c>
    </row>
    <row r="400" spans="1:7" x14ac:dyDescent="0.25">
      <c r="A400" s="1" t="s">
        <v>310</v>
      </c>
      <c r="B400" s="1" t="s">
        <v>309</v>
      </c>
      <c r="C400" s="1" t="s">
        <v>311</v>
      </c>
      <c r="D400" s="1" t="s">
        <v>312</v>
      </c>
      <c r="E400" s="1" t="s">
        <v>105</v>
      </c>
      <c r="F400" s="1" t="str">
        <f>"70/177"</f>
        <v>70/177</v>
      </c>
      <c r="G400" s="1" t="s">
        <v>10</v>
      </c>
    </row>
    <row r="401" spans="1:7" x14ac:dyDescent="0.25">
      <c r="A401" s="1" t="s">
        <v>818</v>
      </c>
      <c r="B401" s="1" t="s">
        <v>812</v>
      </c>
      <c r="C401" s="1" t="s">
        <v>819</v>
      </c>
      <c r="D401" s="1" t="s">
        <v>820</v>
      </c>
      <c r="E401" s="1" t="s">
        <v>105</v>
      </c>
      <c r="F401" s="1" t="str">
        <f>"167/177"</f>
        <v>167/177</v>
      </c>
      <c r="G401" s="1" t="s">
        <v>10</v>
      </c>
    </row>
    <row r="402" spans="1:7" x14ac:dyDescent="0.25">
      <c r="A402" s="1" t="s">
        <v>953</v>
      </c>
      <c r="B402" s="1" t="s">
        <v>812</v>
      </c>
      <c r="C402" s="1" t="s">
        <v>954</v>
      </c>
      <c r="D402" s="1" t="s">
        <v>8</v>
      </c>
      <c r="E402" s="1" t="s">
        <v>105</v>
      </c>
      <c r="F402" s="1" t="str">
        <f>"133/177"</f>
        <v>133/177</v>
      </c>
      <c r="G402" s="1" t="s">
        <v>10</v>
      </c>
    </row>
    <row r="403" spans="1:7" x14ac:dyDescent="0.25">
      <c r="A403" s="1" t="s">
        <v>1287</v>
      </c>
      <c r="B403" s="1" t="s">
        <v>812</v>
      </c>
      <c r="C403" s="1" t="s">
        <v>1288</v>
      </c>
      <c r="D403" s="1" t="s">
        <v>1289</v>
      </c>
      <c r="E403" s="1" t="s">
        <v>105</v>
      </c>
      <c r="F403" s="1" t="str">
        <f>"133/177"</f>
        <v>133/177</v>
      </c>
      <c r="G403" s="1" t="s">
        <v>10</v>
      </c>
    </row>
    <row r="404" spans="1:7" x14ac:dyDescent="0.25">
      <c r="A404" s="1" t="s">
        <v>1336</v>
      </c>
      <c r="B404" s="1" t="s">
        <v>812</v>
      </c>
      <c r="C404" s="1" t="s">
        <v>1337</v>
      </c>
      <c r="D404" s="1" t="s">
        <v>1338</v>
      </c>
      <c r="E404" s="1" t="s">
        <v>105</v>
      </c>
      <c r="F404" s="1" t="str">
        <f>"167/177"</f>
        <v>167/177</v>
      </c>
      <c r="G404" s="1" t="s">
        <v>10</v>
      </c>
    </row>
    <row r="405" spans="1:7" x14ac:dyDescent="0.25">
      <c r="A405" s="2"/>
      <c r="B405" s="2"/>
      <c r="C405" s="2"/>
      <c r="D405" s="2"/>
      <c r="E405" s="2"/>
      <c r="F405" s="2"/>
      <c r="G405" s="2"/>
    </row>
    <row r="406" spans="1:7" x14ac:dyDescent="0.25">
      <c r="A406" s="2"/>
      <c r="B406" s="2"/>
      <c r="C406" s="2"/>
      <c r="D406" s="2"/>
      <c r="E406" s="2"/>
      <c r="F406" s="2"/>
      <c r="G406" s="2"/>
    </row>
    <row r="407" spans="1:7" x14ac:dyDescent="0.25">
      <c r="A407" s="2"/>
      <c r="B407" s="2"/>
      <c r="C407" s="2"/>
      <c r="D407" s="2"/>
      <c r="E407" s="2"/>
      <c r="F407" s="2"/>
      <c r="G407" s="2"/>
    </row>
    <row r="408" spans="1:7" x14ac:dyDescent="0.25">
      <c r="A408" s="2"/>
      <c r="B408" s="2"/>
      <c r="C408" s="2"/>
      <c r="D408" s="2"/>
      <c r="E408" s="2"/>
      <c r="F408" s="2"/>
      <c r="G408" s="2"/>
    </row>
    <row r="409" spans="1:7" x14ac:dyDescent="0.25">
      <c r="A409" s="2"/>
      <c r="B409" s="2"/>
      <c r="C409" s="2"/>
      <c r="D409" s="2"/>
      <c r="E409" s="2"/>
      <c r="F409" s="2"/>
      <c r="G409" s="2"/>
    </row>
    <row r="410" spans="1:7" x14ac:dyDescent="0.25">
      <c r="A410" s="2"/>
      <c r="B410" s="2"/>
      <c r="C410" s="2"/>
      <c r="D410" s="2"/>
      <c r="E410" s="2"/>
      <c r="F410" s="2"/>
      <c r="G410" s="2"/>
    </row>
    <row r="411" spans="1:7" x14ac:dyDescent="0.25">
      <c r="A411" s="2"/>
      <c r="B411" s="2"/>
      <c r="C411" s="2"/>
      <c r="D411" s="2"/>
      <c r="E411" s="2"/>
      <c r="F411" s="2"/>
      <c r="G411" s="2"/>
    </row>
    <row r="412" spans="1:7" x14ac:dyDescent="0.25">
      <c r="A412" s="2"/>
      <c r="B412" s="2"/>
      <c r="C412" s="2"/>
      <c r="D412" s="2"/>
      <c r="E412" s="2"/>
      <c r="F412" s="2"/>
      <c r="G412" s="2"/>
    </row>
    <row r="413" spans="1:7" x14ac:dyDescent="0.25">
      <c r="A413" s="2"/>
      <c r="B413" s="2"/>
      <c r="C413" s="2"/>
      <c r="D413" s="2"/>
      <c r="E413" s="2"/>
      <c r="F413" s="2"/>
      <c r="G413" s="2"/>
    </row>
    <row r="414" spans="1:7" x14ac:dyDescent="0.25">
      <c r="A414" s="2"/>
      <c r="B414" s="2"/>
      <c r="C414" s="2"/>
      <c r="D414" s="2"/>
      <c r="E414" s="2"/>
      <c r="F414" s="2"/>
      <c r="G414" s="2"/>
    </row>
    <row r="415" spans="1:7" x14ac:dyDescent="0.25">
      <c r="A415" s="2"/>
      <c r="B415" s="2"/>
      <c r="C415" s="2"/>
      <c r="D415" s="2"/>
      <c r="E415" s="2"/>
      <c r="F415" s="2"/>
      <c r="G415" s="2"/>
    </row>
    <row r="416" spans="1:7" x14ac:dyDescent="0.25">
      <c r="A416" s="2"/>
      <c r="B416" s="2"/>
      <c r="C416" s="2"/>
      <c r="D416" s="2"/>
      <c r="E416" s="2"/>
      <c r="F416" s="2"/>
      <c r="G416" s="2"/>
    </row>
    <row r="417" spans="1:7" s="2" customFormat="1" x14ac:dyDescent="0.25"/>
    <row r="418" spans="1:7" x14ac:dyDescent="0.25">
      <c r="A418" s="2"/>
      <c r="B418" s="2"/>
      <c r="C418" s="2"/>
      <c r="D418" s="2"/>
      <c r="E418" s="2"/>
      <c r="F418" s="2"/>
      <c r="G418" s="2"/>
    </row>
    <row r="419" spans="1:7" x14ac:dyDescent="0.25">
      <c r="A419" s="2"/>
      <c r="B419" s="2"/>
      <c r="C419" s="2"/>
      <c r="D419" s="2"/>
      <c r="E419" s="2"/>
      <c r="F419" s="2"/>
      <c r="G419" s="2"/>
    </row>
    <row r="420" spans="1:7" s="2" customFormat="1" x14ac:dyDescent="0.25"/>
    <row r="421" spans="1:7" s="2" customFormat="1" x14ac:dyDescent="0.25"/>
    <row r="422" spans="1:7" x14ac:dyDescent="0.25">
      <c r="A422" s="2"/>
      <c r="B422" s="2"/>
      <c r="C422" s="2"/>
      <c r="D422" s="2"/>
      <c r="E422" s="2"/>
      <c r="F422" s="2"/>
      <c r="G422" s="2"/>
    </row>
    <row r="423" spans="1:7" x14ac:dyDescent="0.25">
      <c r="A423" s="2"/>
      <c r="B423" s="2"/>
      <c r="C423" s="2"/>
      <c r="D423" s="2"/>
      <c r="E423" s="2"/>
      <c r="F423" s="2"/>
      <c r="G423" s="2"/>
    </row>
    <row r="424" spans="1:7" x14ac:dyDescent="0.25">
      <c r="A424" s="2"/>
      <c r="B424" s="2"/>
      <c r="C424" s="2"/>
      <c r="D424" s="2"/>
      <c r="E424" s="2"/>
      <c r="F424" s="2"/>
      <c r="G424" s="2"/>
    </row>
    <row r="425" spans="1:7" x14ac:dyDescent="0.25">
      <c r="A425" s="2"/>
      <c r="B425" s="2"/>
      <c r="C425" s="2"/>
      <c r="D425" s="2"/>
      <c r="E425" s="2"/>
      <c r="F425" s="2"/>
      <c r="G425" s="2"/>
    </row>
    <row r="426" spans="1:7" x14ac:dyDescent="0.25">
      <c r="A426" s="2"/>
      <c r="B426" s="2"/>
      <c r="C426" s="2"/>
      <c r="D426" s="2"/>
      <c r="E426" s="2"/>
      <c r="F426" s="2"/>
      <c r="G426" s="2"/>
    </row>
    <row r="427" spans="1:7" x14ac:dyDescent="0.25">
      <c r="A427" s="2"/>
      <c r="B427" s="2"/>
      <c r="C427" s="2"/>
      <c r="D427" s="2"/>
      <c r="E427" s="2"/>
      <c r="F427" s="2"/>
      <c r="G427" s="2"/>
    </row>
    <row r="428" spans="1:7" x14ac:dyDescent="0.25">
      <c r="A428" s="2"/>
      <c r="B428" s="2"/>
      <c r="C428" s="2"/>
      <c r="D428" s="2"/>
      <c r="E428" s="2"/>
      <c r="F428" s="2"/>
      <c r="G428" s="2"/>
    </row>
    <row r="429" spans="1:7" x14ac:dyDescent="0.25">
      <c r="A429" s="2"/>
      <c r="B429" s="2"/>
      <c r="C429" s="2"/>
      <c r="D429" s="2"/>
      <c r="E429" s="2"/>
      <c r="F429" s="2"/>
      <c r="G429" s="2"/>
    </row>
    <row r="430" spans="1:7" x14ac:dyDescent="0.25">
      <c r="A430" s="2"/>
      <c r="B430" s="2"/>
      <c r="C430" s="2"/>
      <c r="D430" s="2"/>
      <c r="E430" s="2"/>
      <c r="F430" s="2"/>
      <c r="G430" s="2"/>
    </row>
    <row r="431" spans="1:7" x14ac:dyDescent="0.25">
      <c r="A431" s="2"/>
      <c r="B431" s="2"/>
      <c r="C431" s="2"/>
      <c r="D431" s="2"/>
      <c r="E431" s="2"/>
      <c r="F431" s="2"/>
      <c r="G431" s="2"/>
    </row>
    <row r="432" spans="1:7" x14ac:dyDescent="0.25">
      <c r="A432" s="2"/>
      <c r="B432" s="2"/>
      <c r="C432" s="2"/>
      <c r="D432" s="2"/>
      <c r="E432" s="2"/>
      <c r="F432" s="2"/>
      <c r="G432" s="2"/>
    </row>
    <row r="433" spans="1:7" x14ac:dyDescent="0.25">
      <c r="A433" s="2"/>
      <c r="B433" s="2"/>
      <c r="C433" s="2"/>
      <c r="D433" s="2"/>
      <c r="E433" s="2"/>
      <c r="F433" s="2"/>
      <c r="G433" s="2"/>
    </row>
    <row r="434" spans="1:7" x14ac:dyDescent="0.25">
      <c r="A434" s="2"/>
      <c r="B434" s="2"/>
      <c r="C434" s="2"/>
      <c r="D434" s="2"/>
      <c r="E434" s="2"/>
      <c r="F434" s="2"/>
      <c r="G434" s="2"/>
    </row>
    <row r="435" spans="1:7" x14ac:dyDescent="0.25">
      <c r="A435" s="2"/>
      <c r="B435" s="2"/>
      <c r="C435" s="2"/>
      <c r="D435" s="2"/>
      <c r="E435" s="2"/>
      <c r="F435" s="2"/>
      <c r="G435" s="2"/>
    </row>
    <row r="436" spans="1:7" x14ac:dyDescent="0.25">
      <c r="A436" s="2"/>
      <c r="B436" s="2"/>
      <c r="C436" s="2"/>
      <c r="D436" s="2"/>
      <c r="E436" s="2"/>
      <c r="F436" s="2"/>
      <c r="G436" s="2"/>
    </row>
    <row r="437" spans="1:7" x14ac:dyDescent="0.25">
      <c r="A437" s="2"/>
      <c r="B437" s="2"/>
      <c r="C437" s="2"/>
      <c r="D437" s="2"/>
      <c r="E437" s="2"/>
      <c r="F437" s="2"/>
      <c r="G437" s="2"/>
    </row>
    <row r="438" spans="1:7" x14ac:dyDescent="0.25">
      <c r="A438" s="2"/>
      <c r="B438" s="2"/>
      <c r="C438" s="2"/>
      <c r="D438" s="2"/>
      <c r="E438" s="2"/>
      <c r="F438" s="2"/>
      <c r="G438" s="2"/>
    </row>
    <row r="439" spans="1:7" x14ac:dyDescent="0.25">
      <c r="A439" s="2"/>
      <c r="B439" s="2"/>
      <c r="C439" s="2"/>
      <c r="D439" s="2"/>
      <c r="E439" s="2"/>
      <c r="F439" s="2"/>
      <c r="G439" s="2"/>
    </row>
    <row r="440" spans="1:7" x14ac:dyDescent="0.25">
      <c r="A440" s="2"/>
      <c r="B440" s="2"/>
      <c r="C440" s="2"/>
      <c r="D440" s="2"/>
      <c r="E440" s="2"/>
      <c r="F440" s="2"/>
      <c r="G440" s="2"/>
    </row>
    <row r="441" spans="1:7" x14ac:dyDescent="0.25">
      <c r="A441" s="2"/>
      <c r="B441" s="2"/>
      <c r="C441" s="2"/>
      <c r="D441" s="2"/>
      <c r="E441" s="2"/>
      <c r="F441" s="2"/>
      <c r="G441" s="2"/>
    </row>
    <row r="442" spans="1:7" x14ac:dyDescent="0.25">
      <c r="A442" s="2"/>
      <c r="B442" s="2"/>
      <c r="C442" s="2"/>
      <c r="D442" s="2"/>
      <c r="E442" s="2"/>
      <c r="F442" s="2"/>
      <c r="G442" s="2"/>
    </row>
    <row r="443" spans="1:7" x14ac:dyDescent="0.25">
      <c r="A443" s="2"/>
      <c r="B443" s="2"/>
      <c r="C443" s="2"/>
      <c r="D443" s="2"/>
      <c r="E443" s="2"/>
      <c r="F443" s="2"/>
      <c r="G443" s="2"/>
    </row>
    <row r="444" spans="1:7" x14ac:dyDescent="0.25">
      <c r="A444" s="2"/>
      <c r="B444" s="2"/>
      <c r="C444" s="2"/>
      <c r="D444" s="2"/>
      <c r="E444" s="2"/>
      <c r="F444" s="2"/>
      <c r="G444" s="2"/>
    </row>
    <row r="445" spans="1:7" x14ac:dyDescent="0.25">
      <c r="A445" s="2"/>
      <c r="B445" s="2"/>
      <c r="C445" s="2"/>
      <c r="D445" s="2"/>
      <c r="E445" s="2"/>
      <c r="F445" s="2"/>
      <c r="G445" s="2"/>
    </row>
    <row r="446" spans="1:7" x14ac:dyDescent="0.25">
      <c r="A446" s="2"/>
      <c r="B446" s="2"/>
      <c r="C446" s="2"/>
      <c r="D446" s="2"/>
      <c r="E446" s="2"/>
      <c r="F446" s="2"/>
      <c r="G446" s="2"/>
    </row>
    <row r="447" spans="1:7" x14ac:dyDescent="0.25">
      <c r="A447" s="2"/>
      <c r="B447" s="2"/>
      <c r="C447" s="2"/>
      <c r="D447" s="2"/>
      <c r="E447" s="2"/>
      <c r="F447" s="2"/>
      <c r="G447" s="2"/>
    </row>
    <row r="448" spans="1:7" x14ac:dyDescent="0.25">
      <c r="A448" s="2"/>
      <c r="B448" s="2"/>
      <c r="C448" s="2"/>
      <c r="D448" s="2"/>
      <c r="E448" s="2"/>
      <c r="F448" s="2"/>
      <c r="G448" s="2"/>
    </row>
    <row r="449" spans="1:7" x14ac:dyDescent="0.25">
      <c r="A449" s="2"/>
      <c r="B449" s="2"/>
      <c r="C449" s="2"/>
      <c r="D449" s="2"/>
      <c r="E449" s="2"/>
      <c r="F449" s="2"/>
      <c r="G449" s="2"/>
    </row>
    <row r="450" spans="1:7" x14ac:dyDescent="0.25">
      <c r="A450" s="2"/>
      <c r="B450" s="2"/>
      <c r="C450" s="2"/>
      <c r="D450" s="2"/>
      <c r="E450" s="2"/>
      <c r="F450" s="2"/>
      <c r="G450" s="2"/>
    </row>
    <row r="451" spans="1:7" x14ac:dyDescent="0.25">
      <c r="A451" s="2"/>
      <c r="B451" s="2"/>
      <c r="C451" s="2"/>
      <c r="D451" s="2"/>
      <c r="E451" s="2"/>
      <c r="F451" s="2"/>
      <c r="G451" s="2"/>
    </row>
    <row r="452" spans="1:7" s="2" customFormat="1" x14ac:dyDescent="0.25"/>
    <row r="453" spans="1:7" x14ac:dyDescent="0.25">
      <c r="A453" s="2"/>
      <c r="B453" s="2"/>
      <c r="C453" s="2"/>
      <c r="D453" s="2"/>
      <c r="E453" s="2"/>
      <c r="F453" s="2"/>
      <c r="G453" s="2"/>
    </row>
    <row r="454" spans="1:7" x14ac:dyDescent="0.25">
      <c r="A454" s="2"/>
      <c r="B454" s="2"/>
      <c r="C454" s="2"/>
      <c r="D454" s="2"/>
      <c r="E454" s="2"/>
      <c r="F454" s="2"/>
      <c r="G454" s="2"/>
    </row>
    <row r="455" spans="1:7" x14ac:dyDescent="0.25">
      <c r="A455" s="2"/>
      <c r="B455" s="2"/>
      <c r="C455" s="2"/>
      <c r="D455" s="2"/>
      <c r="E455" s="2"/>
      <c r="F455" s="2"/>
      <c r="G455" s="2"/>
    </row>
    <row r="456" spans="1:7" x14ac:dyDescent="0.25">
      <c r="A456" s="2"/>
      <c r="B456" s="2"/>
      <c r="C456" s="2"/>
      <c r="D456" s="2"/>
      <c r="E456" s="2"/>
      <c r="F456" s="2"/>
      <c r="G456" s="2"/>
    </row>
    <row r="457" spans="1:7" x14ac:dyDescent="0.25">
      <c r="A457" s="2"/>
      <c r="B457" s="2"/>
      <c r="C457" s="2"/>
      <c r="D457" s="2"/>
      <c r="E457" s="2"/>
      <c r="F457" s="2"/>
      <c r="G457" s="2"/>
    </row>
    <row r="458" spans="1:7" x14ac:dyDescent="0.25">
      <c r="A458" s="2"/>
      <c r="B458" s="2"/>
      <c r="C458" s="2"/>
      <c r="D458" s="2"/>
      <c r="E458" s="2"/>
      <c r="F458" s="2"/>
      <c r="G458" s="2"/>
    </row>
    <row r="459" spans="1:7" x14ac:dyDescent="0.25">
      <c r="A459" s="2"/>
      <c r="B459" s="2"/>
      <c r="C459" s="2"/>
      <c r="D459" s="2"/>
      <c r="E459" s="2"/>
      <c r="F459" s="2"/>
      <c r="G459" s="2"/>
    </row>
    <row r="460" spans="1:7" x14ac:dyDescent="0.25">
      <c r="A460" s="2"/>
      <c r="B460" s="2"/>
      <c r="C460" s="2"/>
      <c r="D460" s="2"/>
      <c r="E460" s="2"/>
      <c r="F460" s="2"/>
      <c r="G460" s="2"/>
    </row>
    <row r="461" spans="1:7" x14ac:dyDescent="0.25">
      <c r="A461" s="2"/>
      <c r="B461" s="2"/>
      <c r="C461" s="2"/>
      <c r="D461" s="2"/>
      <c r="E461" s="2"/>
      <c r="F461" s="2"/>
      <c r="G461" s="2"/>
    </row>
    <row r="462" spans="1:7" x14ac:dyDescent="0.25">
      <c r="A462" s="2"/>
      <c r="B462" s="2"/>
      <c r="C462" s="2"/>
      <c r="D462" s="2"/>
      <c r="E462" s="2"/>
      <c r="F462" s="2"/>
      <c r="G462" s="2"/>
    </row>
    <row r="463" spans="1:7" x14ac:dyDescent="0.25">
      <c r="A463" s="2"/>
      <c r="B463" s="2"/>
      <c r="C463" s="2"/>
      <c r="D463" s="2"/>
      <c r="E463" s="2"/>
      <c r="F463" s="2"/>
      <c r="G463" s="2"/>
    </row>
    <row r="464" spans="1:7" s="2" customFormat="1" x14ac:dyDescent="0.25"/>
    <row r="465" spans="1:7" s="2" customFormat="1" x14ac:dyDescent="0.25"/>
    <row r="466" spans="1:7" x14ac:dyDescent="0.25">
      <c r="A466" s="2"/>
      <c r="B466" s="2"/>
      <c r="C466" s="2"/>
      <c r="D466" s="2"/>
      <c r="E466" s="2"/>
      <c r="F466" s="2"/>
      <c r="G466" s="2"/>
    </row>
    <row r="467" spans="1:7" x14ac:dyDescent="0.25">
      <c r="A467" s="2"/>
      <c r="B467" s="2"/>
      <c r="C467" s="2"/>
      <c r="D467" s="2"/>
      <c r="E467" s="2"/>
      <c r="F467" s="2"/>
      <c r="G467" s="2"/>
    </row>
    <row r="468" spans="1:7" x14ac:dyDescent="0.25">
      <c r="A468" s="2"/>
      <c r="B468" s="2"/>
      <c r="C468" s="2"/>
      <c r="D468" s="2"/>
      <c r="E468" s="2"/>
      <c r="F468" s="2"/>
      <c r="G468" s="2"/>
    </row>
    <row r="469" spans="1:7" x14ac:dyDescent="0.25">
      <c r="A469" s="2"/>
      <c r="B469" s="2"/>
      <c r="C469" s="2"/>
      <c r="D469" s="2"/>
      <c r="E469" s="2"/>
      <c r="F469" s="2"/>
      <c r="G469" s="2"/>
    </row>
    <row r="470" spans="1:7" x14ac:dyDescent="0.25">
      <c r="A470" s="2"/>
      <c r="B470" s="2"/>
      <c r="C470" s="2"/>
      <c r="D470" s="2"/>
      <c r="E470" s="2"/>
      <c r="F470" s="2"/>
      <c r="G470" s="2"/>
    </row>
    <row r="471" spans="1:7" x14ac:dyDescent="0.25">
      <c r="A471" s="2"/>
      <c r="B471" s="2"/>
      <c r="C471" s="2"/>
      <c r="D471" s="2"/>
      <c r="E471" s="2"/>
      <c r="F471" s="2"/>
      <c r="G471" s="2"/>
    </row>
    <row r="472" spans="1:7" x14ac:dyDescent="0.25">
      <c r="A472" s="2"/>
      <c r="B472" s="2"/>
      <c r="C472" s="2"/>
      <c r="D472" s="2"/>
      <c r="E472" s="2"/>
      <c r="F472" s="2"/>
      <c r="G472" s="2"/>
    </row>
    <row r="473" spans="1:7" x14ac:dyDescent="0.25">
      <c r="A473" s="2"/>
      <c r="B473" s="2"/>
      <c r="C473" s="2"/>
      <c r="D473" s="2"/>
      <c r="E473" s="2"/>
      <c r="F473" s="2"/>
      <c r="G473" s="2"/>
    </row>
    <row r="474" spans="1:7" s="2" customFormat="1" x14ac:dyDescent="0.25"/>
    <row r="475" spans="1:7" s="2" customFormat="1" x14ac:dyDescent="0.25"/>
    <row r="476" spans="1:7" x14ac:dyDescent="0.25">
      <c r="A476" s="2"/>
      <c r="B476" s="2"/>
      <c r="C476" s="2"/>
      <c r="D476" s="2"/>
      <c r="E476" s="2"/>
      <c r="F476" s="2"/>
      <c r="G476" s="2"/>
    </row>
    <row r="477" spans="1:7" x14ac:dyDescent="0.25">
      <c r="A477" s="2"/>
      <c r="B477" s="2"/>
      <c r="C477" s="2"/>
      <c r="D477" s="2"/>
      <c r="E477" s="2"/>
      <c r="F477" s="2"/>
      <c r="G477" s="2"/>
    </row>
    <row r="478" spans="1:7" x14ac:dyDescent="0.25">
      <c r="A478" s="2"/>
      <c r="B478" s="2"/>
      <c r="C478" s="2"/>
      <c r="D478" s="2"/>
      <c r="E478" s="2"/>
      <c r="F478" s="2"/>
      <c r="G478" s="2"/>
    </row>
    <row r="479" spans="1:7" x14ac:dyDescent="0.25">
      <c r="A479" s="2"/>
      <c r="B479" s="2"/>
      <c r="C479" s="2"/>
      <c r="D479" s="2"/>
      <c r="E479" s="2"/>
      <c r="F479" s="2"/>
      <c r="G479" s="2"/>
    </row>
    <row r="480" spans="1:7" x14ac:dyDescent="0.25">
      <c r="A480" s="2"/>
      <c r="B480" s="2"/>
      <c r="C480" s="2"/>
      <c r="D480" s="2"/>
      <c r="E480" s="2"/>
      <c r="F480" s="2"/>
      <c r="G480" s="2"/>
    </row>
    <row r="481" spans="1:7" x14ac:dyDescent="0.25">
      <c r="A481" s="2"/>
      <c r="B481" s="2"/>
      <c r="C481" s="2"/>
      <c r="D481" s="2"/>
      <c r="E481" s="2"/>
      <c r="F481" s="2"/>
      <c r="G481" s="2"/>
    </row>
    <row r="482" spans="1:7" x14ac:dyDescent="0.25">
      <c r="A482" s="2"/>
      <c r="B482" s="2"/>
      <c r="C482" s="2"/>
      <c r="D482" s="2"/>
      <c r="E482" s="2"/>
      <c r="F482" s="2"/>
      <c r="G482" s="2"/>
    </row>
    <row r="483" spans="1:7" x14ac:dyDescent="0.25">
      <c r="A483" s="2"/>
      <c r="B483" s="2"/>
      <c r="C483" s="2"/>
      <c r="D483" s="2"/>
      <c r="E483" s="2"/>
      <c r="F483" s="2"/>
      <c r="G483" s="2"/>
    </row>
    <row r="484" spans="1:7" x14ac:dyDescent="0.25">
      <c r="A484" s="2"/>
      <c r="B484" s="2"/>
      <c r="C484" s="2"/>
      <c r="D484" s="2"/>
      <c r="E484" s="2"/>
      <c r="F484" s="2"/>
      <c r="G484" s="2"/>
    </row>
    <row r="485" spans="1:7" x14ac:dyDescent="0.25">
      <c r="A485" s="2"/>
      <c r="B485" s="2"/>
      <c r="C485" s="2"/>
      <c r="D485" s="2"/>
      <c r="E485" s="2"/>
      <c r="F485" s="2"/>
      <c r="G485" s="2"/>
    </row>
    <row r="486" spans="1:7" x14ac:dyDescent="0.25">
      <c r="A486" s="2"/>
      <c r="B486" s="2"/>
      <c r="C486" s="2"/>
      <c r="D486" s="2"/>
      <c r="E486" s="2"/>
      <c r="F486" s="2"/>
      <c r="G486" s="2"/>
    </row>
    <row r="487" spans="1:7" s="2" customFormat="1" x14ac:dyDescent="0.25"/>
    <row r="488" spans="1:7" x14ac:dyDescent="0.25">
      <c r="A488" s="2"/>
      <c r="B488" s="2"/>
      <c r="C488" s="2"/>
      <c r="D488" s="2"/>
      <c r="E488" s="2"/>
      <c r="F488" s="2"/>
      <c r="G488" s="2"/>
    </row>
    <row r="489" spans="1:7" x14ac:dyDescent="0.25">
      <c r="A489" s="2"/>
      <c r="B489" s="2"/>
      <c r="C489" s="2"/>
      <c r="D489" s="2"/>
      <c r="E489" s="2"/>
      <c r="F489" s="2"/>
      <c r="G489" s="2"/>
    </row>
    <row r="490" spans="1:7" x14ac:dyDescent="0.25">
      <c r="A490" s="2"/>
      <c r="B490" s="2"/>
      <c r="C490" s="2"/>
      <c r="D490" s="2"/>
      <c r="E490" s="2"/>
      <c r="F490" s="2"/>
      <c r="G490" s="2"/>
    </row>
    <row r="491" spans="1:7" x14ac:dyDescent="0.25">
      <c r="A491" s="2"/>
      <c r="B491" s="2"/>
      <c r="C491" s="2"/>
      <c r="D491" s="2"/>
      <c r="E491" s="2"/>
      <c r="F491" s="2"/>
      <c r="G491" s="2"/>
    </row>
    <row r="492" spans="1:7" x14ac:dyDescent="0.25">
      <c r="A492" s="2"/>
      <c r="B492" s="2"/>
      <c r="C492" s="2"/>
      <c r="D492" s="2"/>
      <c r="E492" s="2"/>
      <c r="F492" s="2"/>
      <c r="G492" s="2"/>
    </row>
    <row r="493" spans="1:7" x14ac:dyDescent="0.25">
      <c r="A493" s="2"/>
      <c r="B493" s="2"/>
      <c r="C493" s="2"/>
      <c r="D493" s="2"/>
      <c r="E493" s="2"/>
      <c r="F493" s="2"/>
      <c r="G493" s="2"/>
    </row>
    <row r="494" spans="1:7" x14ac:dyDescent="0.25">
      <c r="A494" s="2"/>
      <c r="B494" s="2"/>
      <c r="C494" s="2"/>
      <c r="D494" s="2"/>
      <c r="E494" s="2"/>
      <c r="F494" s="2"/>
      <c r="G494" s="2"/>
    </row>
    <row r="495" spans="1:7" s="2" customFormat="1" x14ac:dyDescent="0.25"/>
    <row r="496" spans="1:7" x14ac:dyDescent="0.25">
      <c r="A496" s="2"/>
      <c r="B496" s="2"/>
      <c r="C496" s="2"/>
      <c r="D496" s="2"/>
      <c r="E496" s="2"/>
      <c r="F496" s="2"/>
      <c r="G496" s="2"/>
    </row>
    <row r="497" spans="1:7" x14ac:dyDescent="0.25">
      <c r="A497" s="2"/>
      <c r="B497" s="2"/>
      <c r="C497" s="2"/>
      <c r="D497" s="2"/>
      <c r="E497" s="2"/>
      <c r="F497" s="2"/>
      <c r="G497" s="2"/>
    </row>
    <row r="498" spans="1:7" x14ac:dyDescent="0.25">
      <c r="A498" s="2"/>
      <c r="B498" s="2"/>
      <c r="C498" s="2"/>
      <c r="D498" s="2"/>
      <c r="E498" s="2"/>
      <c r="F498" s="2"/>
      <c r="G498" s="2"/>
    </row>
    <row r="499" spans="1:7" x14ac:dyDescent="0.25">
      <c r="A499" s="2"/>
      <c r="B499" s="2"/>
      <c r="C499" s="2"/>
      <c r="D499" s="2"/>
      <c r="E499" s="2"/>
      <c r="F499" s="2"/>
      <c r="G499" s="2"/>
    </row>
    <row r="500" spans="1:7" s="2" customFormat="1" x14ac:dyDescent="0.25"/>
    <row r="501" spans="1:7" x14ac:dyDescent="0.25">
      <c r="A501" s="2"/>
      <c r="B501" s="2"/>
      <c r="C501" s="2"/>
      <c r="D501" s="2"/>
      <c r="E501" s="2"/>
      <c r="F501" s="2"/>
      <c r="G501" s="2"/>
    </row>
    <row r="502" spans="1:7" s="2" customFormat="1" x14ac:dyDescent="0.25"/>
    <row r="503" spans="1:7" s="2" customFormat="1" x14ac:dyDescent="0.25"/>
    <row r="504" spans="1:7" x14ac:dyDescent="0.25">
      <c r="A504" s="2"/>
      <c r="B504" s="2"/>
      <c r="C504" s="2"/>
      <c r="D504" s="2"/>
      <c r="E504" s="2"/>
      <c r="F504" s="2"/>
      <c r="G504" s="2"/>
    </row>
    <row r="505" spans="1:7" x14ac:dyDescent="0.25">
      <c r="A505" s="2"/>
      <c r="B505" s="2"/>
      <c r="C505" s="2"/>
      <c r="D505" s="2"/>
      <c r="E505" s="2"/>
      <c r="F505" s="2"/>
      <c r="G505" s="2"/>
    </row>
    <row r="506" spans="1:7" x14ac:dyDescent="0.25">
      <c r="A506" s="2"/>
      <c r="B506" s="2"/>
      <c r="C506" s="2"/>
      <c r="D506" s="2"/>
      <c r="E506" s="2"/>
      <c r="F506" s="2"/>
      <c r="G506" s="2"/>
    </row>
    <row r="507" spans="1:7" x14ac:dyDescent="0.25">
      <c r="A507" s="2"/>
      <c r="B507" s="2"/>
      <c r="C507" s="2"/>
      <c r="D507" s="2"/>
      <c r="E507" s="2"/>
      <c r="F507" s="2"/>
      <c r="G507" s="2"/>
    </row>
    <row r="508" spans="1:7" x14ac:dyDescent="0.25">
      <c r="A508" s="2"/>
      <c r="B508" s="2"/>
      <c r="C508" s="2"/>
      <c r="D508" s="2"/>
      <c r="E508" s="2"/>
      <c r="F508" s="2"/>
      <c r="G508" s="2"/>
    </row>
    <row r="509" spans="1:7" x14ac:dyDescent="0.25">
      <c r="A509" s="2"/>
      <c r="B509" s="2"/>
      <c r="C509" s="2"/>
      <c r="D509" s="2"/>
      <c r="E509" s="2"/>
      <c r="F509" s="2"/>
      <c r="G509" s="2"/>
    </row>
    <row r="510" spans="1:7" x14ac:dyDescent="0.25">
      <c r="A510" s="2"/>
      <c r="B510" s="2"/>
      <c r="C510" s="2"/>
      <c r="D510" s="2"/>
      <c r="E510" s="2"/>
      <c r="F510" s="2"/>
      <c r="G510" s="2"/>
    </row>
    <row r="511" spans="1:7" x14ac:dyDescent="0.25">
      <c r="A511" s="2"/>
      <c r="B511" s="2"/>
      <c r="C511" s="2"/>
      <c r="D511" s="2"/>
      <c r="E511" s="2"/>
      <c r="F511" s="2"/>
      <c r="G511" s="2"/>
    </row>
    <row r="512" spans="1:7" x14ac:dyDescent="0.25">
      <c r="A512" s="2"/>
      <c r="B512" s="2"/>
      <c r="C512" s="2"/>
      <c r="D512" s="2"/>
      <c r="E512" s="2"/>
      <c r="F512" s="2"/>
      <c r="G512" s="2"/>
    </row>
    <row r="513" spans="1:7" x14ac:dyDescent="0.25">
      <c r="A513" s="2"/>
      <c r="B513" s="2"/>
      <c r="C513" s="2"/>
      <c r="D513" s="2"/>
      <c r="E513" s="2"/>
      <c r="F513" s="2"/>
      <c r="G513" s="2"/>
    </row>
    <row r="514" spans="1:7" x14ac:dyDescent="0.25">
      <c r="A514" s="2"/>
      <c r="B514" s="2"/>
      <c r="C514" s="2"/>
      <c r="D514" s="2"/>
      <c r="E514" s="2"/>
      <c r="F514" s="2"/>
      <c r="G514" s="2"/>
    </row>
    <row r="515" spans="1:7" x14ac:dyDescent="0.25">
      <c r="A515" s="2"/>
      <c r="B515" s="2"/>
      <c r="C515" s="2"/>
      <c r="D515" s="2"/>
      <c r="E515" s="2"/>
      <c r="F515" s="2"/>
      <c r="G515" s="2"/>
    </row>
    <row r="516" spans="1:7" x14ac:dyDescent="0.25">
      <c r="A516" s="2"/>
      <c r="B516" s="2"/>
      <c r="C516" s="2"/>
      <c r="D516" s="2"/>
      <c r="E516" s="2"/>
      <c r="F516" s="2"/>
      <c r="G516" s="2"/>
    </row>
    <row r="517" spans="1:7" s="2" customFormat="1" x14ac:dyDescent="0.25"/>
    <row r="518" spans="1:7" x14ac:dyDescent="0.25">
      <c r="A518" s="2"/>
      <c r="B518" s="2"/>
      <c r="C518" s="2"/>
      <c r="D518" s="2"/>
      <c r="E518" s="2"/>
      <c r="F518" s="2"/>
      <c r="G518" s="2"/>
    </row>
    <row r="519" spans="1:7" x14ac:dyDescent="0.25">
      <c r="A519" s="2"/>
      <c r="B519" s="2"/>
      <c r="C519" s="2"/>
      <c r="D519" s="2"/>
      <c r="E519" s="2"/>
      <c r="F519" s="2"/>
      <c r="G519" s="2"/>
    </row>
  </sheetData>
  <autoFilter ref="A1:G404" xr:uid="{F7F12189-9B90-4D6B-9DAE-A51E918132C7}"/>
  <sortState xmlns:xlrd2="http://schemas.microsoft.com/office/spreadsheetml/2017/richdata2" ref="A2:G519">
    <sortCondition ref="E1:E5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40DC5-CC8C-4890-9054-9D9254CECBB3}">
  <dimension ref="A1:N672"/>
  <sheetViews>
    <sheetView workbookViewId="0">
      <selection activeCell="J20" sqref="J20"/>
    </sheetView>
  </sheetViews>
  <sheetFormatPr defaultColWidth="9.28515625" defaultRowHeight="15" x14ac:dyDescent="0.25"/>
  <cols>
    <col min="1" max="1" width="9.42578125" style="1" bestFit="1" customWidth="1"/>
    <col min="2" max="2" width="12" style="1" bestFit="1" customWidth="1"/>
    <col min="3" max="3" width="47.7109375" style="1" customWidth="1"/>
    <col min="4" max="5" width="9.28515625" style="1"/>
    <col min="6" max="6" width="9.42578125" style="1" bestFit="1" customWidth="1"/>
    <col min="7" max="11" width="9.28515625" style="1"/>
    <col min="12" max="12" width="11" style="1" customWidth="1"/>
    <col min="13" max="13" width="16.28515625" style="1" customWidth="1"/>
    <col min="14" max="14" width="34.5703125" style="1" customWidth="1"/>
    <col min="15" max="16384" width="9.28515625" style="1"/>
  </cols>
  <sheetData>
    <row r="1" spans="1:14" x14ac:dyDescent="0.25">
      <c r="A1" s="4" t="s">
        <v>1342</v>
      </c>
      <c r="B1" s="4" t="s">
        <v>1343</v>
      </c>
      <c r="C1" s="4" t="s">
        <v>1344</v>
      </c>
      <c r="D1" s="4" t="s">
        <v>1345</v>
      </c>
      <c r="E1" s="4" t="s">
        <v>1346</v>
      </c>
      <c r="F1" s="4" t="s">
        <v>1347</v>
      </c>
      <c r="G1" s="4" t="s">
        <v>4074</v>
      </c>
      <c r="H1" s="4" t="s">
        <v>4</v>
      </c>
      <c r="I1" s="4" t="s">
        <v>1348</v>
      </c>
      <c r="J1" s="4" t="s">
        <v>1349</v>
      </c>
      <c r="K1" s="4" t="s">
        <v>1350</v>
      </c>
      <c r="L1" s="4" t="s">
        <v>1351</v>
      </c>
      <c r="M1" s="4" t="s">
        <v>1352</v>
      </c>
      <c r="N1" s="4" t="s">
        <v>1353</v>
      </c>
    </row>
    <row r="2" spans="1:14" x14ac:dyDescent="0.25">
      <c r="A2" s="1">
        <v>4596</v>
      </c>
      <c r="B2" s="1">
        <v>18748</v>
      </c>
      <c r="C2" s="1" t="s">
        <v>1354</v>
      </c>
      <c r="D2" s="1" t="s">
        <v>1355</v>
      </c>
      <c r="E2" s="1" t="s">
        <v>1356</v>
      </c>
      <c r="F2" s="1">
        <v>273</v>
      </c>
      <c r="G2" s="1" t="s">
        <v>505</v>
      </c>
      <c r="H2" s="1" t="s">
        <v>10</v>
      </c>
      <c r="I2" s="1" t="s">
        <v>1357</v>
      </c>
      <c r="J2" s="1" t="s">
        <v>1358</v>
      </c>
      <c r="K2" s="1" t="s">
        <v>1359</v>
      </c>
      <c r="L2" s="1" t="s">
        <v>1360</v>
      </c>
      <c r="M2" s="1" t="s">
        <v>1361</v>
      </c>
      <c r="N2" s="1" t="s">
        <v>1362</v>
      </c>
    </row>
    <row r="3" spans="1:14" s="2" customFormat="1" x14ac:dyDescent="0.25">
      <c r="A3" s="1">
        <v>3141</v>
      </c>
      <c r="B3" s="1">
        <v>4800153106</v>
      </c>
      <c r="C3" s="1" t="s">
        <v>1363</v>
      </c>
      <c r="D3" s="1" t="s">
        <v>1355</v>
      </c>
      <c r="E3" s="1" t="s">
        <v>1364</v>
      </c>
      <c r="F3" s="1">
        <v>428</v>
      </c>
      <c r="G3" s="1" t="s">
        <v>309</v>
      </c>
      <c r="H3" s="1"/>
      <c r="I3" s="1" t="s">
        <v>1357</v>
      </c>
      <c r="J3" s="1" t="s">
        <v>1358</v>
      </c>
      <c r="K3" s="1" t="s">
        <v>1365</v>
      </c>
      <c r="L3" s="1" t="s">
        <v>1366</v>
      </c>
      <c r="M3" s="1" t="s">
        <v>1367</v>
      </c>
      <c r="N3" s="1" t="s">
        <v>1362</v>
      </c>
    </row>
    <row r="4" spans="1:14" x14ac:dyDescent="0.25">
      <c r="A4" s="1">
        <v>4303</v>
      </c>
      <c r="B4" s="1">
        <v>21100248942</v>
      </c>
      <c r="C4" s="1" t="s">
        <v>1368</v>
      </c>
      <c r="D4" s="1" t="s">
        <v>1355</v>
      </c>
      <c r="E4" s="1" t="s">
        <v>1369</v>
      </c>
      <c r="F4" s="1">
        <v>297</v>
      </c>
      <c r="G4" s="1" t="s">
        <v>309</v>
      </c>
      <c r="I4" s="1" t="s">
        <v>1370</v>
      </c>
      <c r="J4" s="1" t="s">
        <v>1371</v>
      </c>
      <c r="K4" s="1" t="s">
        <v>1372</v>
      </c>
      <c r="L4" s="1" t="s">
        <v>1373</v>
      </c>
      <c r="M4" s="1" t="s">
        <v>1374</v>
      </c>
      <c r="N4" s="1" t="s">
        <v>1362</v>
      </c>
    </row>
    <row r="5" spans="1:14" x14ac:dyDescent="0.25">
      <c r="A5" s="1">
        <v>6459</v>
      </c>
      <c r="B5" s="1">
        <v>5800179588</v>
      </c>
      <c r="C5" s="1" t="s">
        <v>1375</v>
      </c>
      <c r="D5" s="1" t="s">
        <v>1355</v>
      </c>
      <c r="E5" s="1" t="s">
        <v>1376</v>
      </c>
      <c r="F5" s="1">
        <v>169</v>
      </c>
      <c r="G5" s="1" t="s">
        <v>812</v>
      </c>
      <c r="H5" s="1" t="s">
        <v>10</v>
      </c>
      <c r="I5" s="1" t="s">
        <v>1377</v>
      </c>
      <c r="J5" s="1" t="s">
        <v>1378</v>
      </c>
      <c r="K5" s="1" t="s">
        <v>1379</v>
      </c>
      <c r="L5" s="1" t="s">
        <v>1380</v>
      </c>
      <c r="M5" s="1" t="s">
        <v>1381</v>
      </c>
      <c r="N5" s="1" t="s">
        <v>1362</v>
      </c>
    </row>
    <row r="6" spans="1:14" x14ac:dyDescent="0.25">
      <c r="A6" s="1">
        <v>5773</v>
      </c>
      <c r="B6" s="1">
        <v>26210</v>
      </c>
      <c r="C6" s="1" t="s">
        <v>1382</v>
      </c>
      <c r="D6" s="1" t="s">
        <v>1355</v>
      </c>
      <c r="E6" s="1" t="s">
        <v>1383</v>
      </c>
      <c r="F6" s="1">
        <v>202</v>
      </c>
      <c r="G6" s="1" t="s">
        <v>505</v>
      </c>
      <c r="H6" s="1" t="s">
        <v>10</v>
      </c>
      <c r="I6" s="1" t="s">
        <v>1384</v>
      </c>
      <c r="J6" s="1" t="s">
        <v>1385</v>
      </c>
      <c r="K6" s="1" t="s">
        <v>1386</v>
      </c>
      <c r="L6" s="1" t="s">
        <v>1387</v>
      </c>
      <c r="M6" s="1" t="s">
        <v>1388</v>
      </c>
      <c r="N6" s="1" t="s">
        <v>1362</v>
      </c>
    </row>
    <row r="7" spans="1:14" x14ac:dyDescent="0.25">
      <c r="A7" s="1">
        <v>4539</v>
      </c>
      <c r="B7" s="1">
        <v>96395</v>
      </c>
      <c r="C7" s="1" t="s">
        <v>1389</v>
      </c>
      <c r="D7" s="1" t="s">
        <v>1355</v>
      </c>
      <c r="E7" s="1" t="s">
        <v>1390</v>
      </c>
      <c r="F7" s="1">
        <v>277</v>
      </c>
      <c r="G7" s="1" t="s">
        <v>505</v>
      </c>
      <c r="H7" s="1" t="s">
        <v>10</v>
      </c>
      <c r="I7" s="1" t="s">
        <v>1391</v>
      </c>
      <c r="J7" s="1" t="s">
        <v>1385</v>
      </c>
      <c r="K7" s="1" t="s">
        <v>1392</v>
      </c>
      <c r="L7" s="1" t="s">
        <v>1393</v>
      </c>
      <c r="M7" s="1" t="s">
        <v>1394</v>
      </c>
      <c r="N7" s="1" t="s">
        <v>1362</v>
      </c>
    </row>
    <row r="8" spans="1:14" s="2" customFormat="1" x14ac:dyDescent="0.25">
      <c r="A8" s="1">
        <v>6483</v>
      </c>
      <c r="B8" s="1">
        <v>11700154375</v>
      </c>
      <c r="C8" s="1" t="s">
        <v>1395</v>
      </c>
      <c r="D8" s="1" t="s">
        <v>1355</v>
      </c>
      <c r="E8" s="1" t="s">
        <v>1396</v>
      </c>
      <c r="F8" s="1">
        <v>168</v>
      </c>
      <c r="G8" s="1" t="s">
        <v>812</v>
      </c>
      <c r="H8" s="1" t="s">
        <v>10</v>
      </c>
      <c r="I8" s="1" t="s">
        <v>1397</v>
      </c>
      <c r="J8" s="1" t="s">
        <v>1385</v>
      </c>
      <c r="K8" s="1" t="s">
        <v>1398</v>
      </c>
      <c r="L8" s="1" t="s">
        <v>1399</v>
      </c>
      <c r="M8" s="1" t="s">
        <v>1400</v>
      </c>
      <c r="N8" s="1" t="s">
        <v>1362</v>
      </c>
    </row>
    <row r="9" spans="1:14" x14ac:dyDescent="0.25">
      <c r="A9" s="1">
        <v>4486</v>
      </c>
      <c r="B9" s="1">
        <v>17323</v>
      </c>
      <c r="C9" s="1" t="s">
        <v>1401</v>
      </c>
      <c r="D9" s="1" t="s">
        <v>1355</v>
      </c>
      <c r="E9" s="1" t="s">
        <v>1402</v>
      </c>
      <c r="F9" s="1">
        <v>281</v>
      </c>
      <c r="G9" s="1" t="s">
        <v>505</v>
      </c>
      <c r="H9" s="1" t="s">
        <v>10</v>
      </c>
      <c r="I9" s="1" t="s">
        <v>1403</v>
      </c>
      <c r="J9" s="1" t="s">
        <v>1404</v>
      </c>
      <c r="K9" s="1" t="s">
        <v>1405</v>
      </c>
      <c r="L9" s="1" t="s">
        <v>1406</v>
      </c>
      <c r="M9" s="1" t="s">
        <v>1407</v>
      </c>
      <c r="N9" s="1" t="s">
        <v>1362</v>
      </c>
    </row>
    <row r="10" spans="1:14" s="2" customFormat="1" x14ac:dyDescent="0.25">
      <c r="A10" s="1">
        <v>6831</v>
      </c>
      <c r="B10" s="1">
        <v>21100197902</v>
      </c>
      <c r="C10" s="1" t="s">
        <v>1408</v>
      </c>
      <c r="D10" s="1" t="s">
        <v>1355</v>
      </c>
      <c r="E10" s="1" t="s">
        <v>1409</v>
      </c>
      <c r="F10" s="1">
        <v>152</v>
      </c>
      <c r="G10" s="1" t="s">
        <v>812</v>
      </c>
      <c r="H10" s="1" t="s">
        <v>10</v>
      </c>
      <c r="I10" s="1" t="s">
        <v>1410</v>
      </c>
      <c r="J10" s="1" t="s">
        <v>1378</v>
      </c>
      <c r="K10" s="1" t="s">
        <v>1411</v>
      </c>
      <c r="L10" s="1" t="s">
        <v>1412</v>
      </c>
      <c r="M10" s="1" t="s">
        <v>1413</v>
      </c>
      <c r="N10" s="1" t="s">
        <v>1362</v>
      </c>
    </row>
    <row r="11" spans="1:14" x14ac:dyDescent="0.25">
      <c r="A11" s="1">
        <v>1471</v>
      </c>
      <c r="B11" s="1">
        <v>5000158703</v>
      </c>
      <c r="C11" s="1" t="s">
        <v>1414</v>
      </c>
      <c r="D11" s="1" t="s">
        <v>1355</v>
      </c>
      <c r="E11" s="1" t="s">
        <v>1415</v>
      </c>
      <c r="F11" s="1">
        <v>794</v>
      </c>
      <c r="G11" s="1" t="s">
        <v>6</v>
      </c>
      <c r="H11" s="1" t="s">
        <v>10</v>
      </c>
      <c r="I11" s="1" t="s">
        <v>1416</v>
      </c>
      <c r="J11" s="1" t="s">
        <v>1378</v>
      </c>
      <c r="K11" s="1" t="s">
        <v>1417</v>
      </c>
      <c r="L11" s="1" t="s">
        <v>1418</v>
      </c>
      <c r="M11" s="1" t="s">
        <v>1419</v>
      </c>
      <c r="N11" s="1" t="s">
        <v>1362</v>
      </c>
    </row>
    <row r="12" spans="1:14" s="2" customFormat="1" x14ac:dyDescent="0.25">
      <c r="A12" s="1">
        <v>4940</v>
      </c>
      <c r="B12" s="1">
        <v>21100773807</v>
      </c>
      <c r="C12" s="1" t="s">
        <v>1420</v>
      </c>
      <c r="D12" s="1" t="s">
        <v>1355</v>
      </c>
      <c r="E12" s="1" t="s">
        <v>1421</v>
      </c>
      <c r="F12" s="1">
        <v>249</v>
      </c>
      <c r="G12" s="1" t="s">
        <v>505</v>
      </c>
      <c r="H12" s="1" t="s">
        <v>10</v>
      </c>
      <c r="I12" s="1" t="s">
        <v>1422</v>
      </c>
      <c r="J12" s="1" t="s">
        <v>1371</v>
      </c>
      <c r="K12" s="1" t="s">
        <v>1423</v>
      </c>
      <c r="L12" s="1" t="s">
        <v>1412</v>
      </c>
      <c r="M12" s="1" t="s">
        <v>1424</v>
      </c>
      <c r="N12" s="1" t="s">
        <v>1362</v>
      </c>
    </row>
    <row r="13" spans="1:14" x14ac:dyDescent="0.25">
      <c r="A13" s="1">
        <v>1885</v>
      </c>
      <c r="B13" s="1">
        <v>21100812850</v>
      </c>
      <c r="C13" s="1" t="s">
        <v>1425</v>
      </c>
      <c r="D13" s="1" t="s">
        <v>1355</v>
      </c>
      <c r="E13" s="1" t="s">
        <v>1426</v>
      </c>
      <c r="F13" s="1">
        <v>668</v>
      </c>
      <c r="G13" s="1" t="s">
        <v>309</v>
      </c>
      <c r="H13" s="1" t="s">
        <v>10</v>
      </c>
      <c r="I13" s="1" t="s">
        <v>1427</v>
      </c>
      <c r="J13" s="1" t="s">
        <v>1385</v>
      </c>
      <c r="K13" s="1" t="s">
        <v>1428</v>
      </c>
      <c r="L13" s="1" t="s">
        <v>1429</v>
      </c>
      <c r="M13" s="1" t="s">
        <v>1430</v>
      </c>
      <c r="N13" s="1" t="s">
        <v>1362</v>
      </c>
    </row>
    <row r="14" spans="1:14" x14ac:dyDescent="0.25">
      <c r="A14" s="1">
        <v>3944</v>
      </c>
      <c r="B14" s="1">
        <v>12802</v>
      </c>
      <c r="C14" s="1" t="s">
        <v>1431</v>
      </c>
      <c r="D14" s="1" t="s">
        <v>1355</v>
      </c>
      <c r="E14" s="1" t="s">
        <v>1432</v>
      </c>
      <c r="F14" s="1">
        <v>329</v>
      </c>
      <c r="G14" s="1" t="s">
        <v>505</v>
      </c>
      <c r="H14" s="1" t="s">
        <v>10</v>
      </c>
      <c r="I14" s="1" t="s">
        <v>1433</v>
      </c>
      <c r="J14" s="1" t="s">
        <v>1434</v>
      </c>
      <c r="K14" s="1" t="s">
        <v>1435</v>
      </c>
      <c r="L14" s="1" t="s">
        <v>1436</v>
      </c>
      <c r="M14" s="1" t="s">
        <v>1437</v>
      </c>
      <c r="N14" s="1" t="s">
        <v>1362</v>
      </c>
    </row>
    <row r="15" spans="1:14" x14ac:dyDescent="0.25">
      <c r="A15" s="1">
        <v>4090</v>
      </c>
      <c r="B15" s="1">
        <v>21100211740</v>
      </c>
      <c r="C15" s="1" t="s">
        <v>1438</v>
      </c>
      <c r="D15" s="1" t="s">
        <v>1355</v>
      </c>
      <c r="E15" s="1" t="s">
        <v>1439</v>
      </c>
      <c r="F15" s="1">
        <v>316</v>
      </c>
      <c r="G15" s="1" t="s">
        <v>309</v>
      </c>
      <c r="H15" s="1" t="s">
        <v>10</v>
      </c>
      <c r="I15" s="1" t="s">
        <v>1357</v>
      </c>
      <c r="J15" s="1" t="s">
        <v>1358</v>
      </c>
      <c r="K15" s="1" t="s">
        <v>1440</v>
      </c>
      <c r="L15" s="1" t="s">
        <v>1441</v>
      </c>
      <c r="M15" s="1" t="s">
        <v>1442</v>
      </c>
      <c r="N15" s="1" t="s">
        <v>1362</v>
      </c>
    </row>
    <row r="16" spans="1:14" x14ac:dyDescent="0.25">
      <c r="A16" s="1">
        <v>4219</v>
      </c>
      <c r="B16" s="1">
        <v>21100777291</v>
      </c>
      <c r="C16" s="1" t="s">
        <v>1443</v>
      </c>
      <c r="D16" s="1" t="s">
        <v>1355</v>
      </c>
      <c r="E16" s="1" t="s">
        <v>1444</v>
      </c>
      <c r="F16" s="1">
        <v>305</v>
      </c>
      <c r="G16" s="1" t="s">
        <v>505</v>
      </c>
      <c r="H16" s="1" t="s">
        <v>10</v>
      </c>
      <c r="I16" s="1" t="s">
        <v>1445</v>
      </c>
      <c r="J16" s="1" t="s">
        <v>1378</v>
      </c>
      <c r="K16" s="1" t="s">
        <v>1446</v>
      </c>
      <c r="L16" s="1" t="s">
        <v>1373</v>
      </c>
      <c r="M16" s="1" t="s">
        <v>1394</v>
      </c>
      <c r="N16" s="1" t="s">
        <v>1362</v>
      </c>
    </row>
    <row r="17" spans="1:14" s="2" customFormat="1" x14ac:dyDescent="0.25">
      <c r="A17" s="1">
        <v>4420</v>
      </c>
      <c r="B17" s="1">
        <v>21100201064</v>
      </c>
      <c r="C17" s="1" t="s">
        <v>1447</v>
      </c>
      <c r="D17" s="1" t="s">
        <v>1355</v>
      </c>
      <c r="E17" s="1" t="s">
        <v>1448</v>
      </c>
      <c r="F17" s="1">
        <v>286</v>
      </c>
      <c r="G17" s="1" t="s">
        <v>309</v>
      </c>
      <c r="H17" s="1" t="s">
        <v>10</v>
      </c>
      <c r="I17" s="1" t="s">
        <v>1397</v>
      </c>
      <c r="J17" s="1" t="s">
        <v>1385</v>
      </c>
      <c r="K17" s="1" t="s">
        <v>1449</v>
      </c>
      <c r="L17" s="1" t="s">
        <v>1450</v>
      </c>
      <c r="M17" s="1" t="s">
        <v>1451</v>
      </c>
      <c r="N17" s="1" t="s">
        <v>1362</v>
      </c>
    </row>
    <row r="18" spans="1:14" s="2" customFormat="1" x14ac:dyDescent="0.25">
      <c r="A18" s="1">
        <v>6012</v>
      </c>
      <c r="B18" s="1">
        <v>19700187701</v>
      </c>
      <c r="C18" s="1" t="s">
        <v>1452</v>
      </c>
      <c r="D18" s="1" t="s">
        <v>1355</v>
      </c>
      <c r="E18" s="1" t="s">
        <v>1453</v>
      </c>
      <c r="F18" s="1">
        <v>191</v>
      </c>
      <c r="G18" s="1" t="s">
        <v>812</v>
      </c>
      <c r="H18" s="1" t="s">
        <v>10</v>
      </c>
      <c r="I18" s="1" t="s">
        <v>1422</v>
      </c>
      <c r="J18" s="1" t="s">
        <v>1371</v>
      </c>
      <c r="K18" s="1" t="s">
        <v>1454</v>
      </c>
      <c r="L18" s="1" t="s">
        <v>1455</v>
      </c>
      <c r="M18" s="1" t="s">
        <v>1456</v>
      </c>
      <c r="N18" s="1" t="s">
        <v>1362</v>
      </c>
    </row>
    <row r="19" spans="1:14" x14ac:dyDescent="0.25">
      <c r="A19" s="1">
        <v>5415</v>
      </c>
      <c r="B19" s="1">
        <v>21100792110</v>
      </c>
      <c r="C19" s="1" t="s">
        <v>1457</v>
      </c>
      <c r="D19" s="1" t="s">
        <v>1355</v>
      </c>
      <c r="E19" s="1" t="s">
        <v>1458</v>
      </c>
      <c r="F19" s="1">
        <v>220</v>
      </c>
      <c r="G19" s="1" t="s">
        <v>505</v>
      </c>
      <c r="H19" s="1" t="s">
        <v>10</v>
      </c>
      <c r="I19" s="1" t="s">
        <v>1459</v>
      </c>
      <c r="J19" s="1" t="s">
        <v>1460</v>
      </c>
      <c r="K19" s="1" t="s">
        <v>1461</v>
      </c>
      <c r="L19" s="1" t="s">
        <v>1462</v>
      </c>
      <c r="M19" s="1" t="s">
        <v>1463</v>
      </c>
      <c r="N19" s="1" t="s">
        <v>1362</v>
      </c>
    </row>
    <row r="20" spans="1:14" x14ac:dyDescent="0.25">
      <c r="A20" s="1">
        <v>6090</v>
      </c>
      <c r="B20" s="1">
        <v>21100211315</v>
      </c>
      <c r="C20" s="1" t="s">
        <v>1464</v>
      </c>
      <c r="D20" s="1" t="s">
        <v>1355</v>
      </c>
      <c r="E20" s="1" t="s">
        <v>1465</v>
      </c>
      <c r="F20" s="1">
        <v>187</v>
      </c>
      <c r="G20" s="1" t="s">
        <v>812</v>
      </c>
      <c r="H20" s="1" t="s">
        <v>10</v>
      </c>
      <c r="I20" s="1" t="s">
        <v>1466</v>
      </c>
      <c r="J20" s="1" t="s">
        <v>1385</v>
      </c>
      <c r="K20" s="1" t="s">
        <v>1467</v>
      </c>
      <c r="L20" s="1" t="s">
        <v>1450</v>
      </c>
      <c r="M20" s="1" t="s">
        <v>1468</v>
      </c>
      <c r="N20" s="1" t="s">
        <v>1362</v>
      </c>
    </row>
    <row r="21" spans="1:14" s="2" customFormat="1" x14ac:dyDescent="0.25">
      <c r="A21" s="1">
        <v>5894</v>
      </c>
      <c r="B21" s="1">
        <v>7000153216</v>
      </c>
      <c r="C21" s="1" t="s">
        <v>1469</v>
      </c>
      <c r="D21" s="1" t="s">
        <v>1355</v>
      </c>
      <c r="E21" s="1">
        <v>13329049</v>
      </c>
      <c r="F21" s="1">
        <v>196</v>
      </c>
      <c r="G21" s="1" t="s">
        <v>812</v>
      </c>
      <c r="H21" s="1" t="s">
        <v>10</v>
      </c>
      <c r="I21" s="1" t="s">
        <v>1416</v>
      </c>
      <c r="J21" s="1" t="s">
        <v>1378</v>
      </c>
      <c r="K21" s="1" t="s">
        <v>1470</v>
      </c>
      <c r="L21" s="1" t="s">
        <v>1380</v>
      </c>
      <c r="M21" s="1" t="s">
        <v>1471</v>
      </c>
      <c r="N21" s="1" t="s">
        <v>1362</v>
      </c>
    </row>
    <row r="22" spans="1:14" s="2" customFormat="1" x14ac:dyDescent="0.25">
      <c r="A22" s="1">
        <v>5947</v>
      </c>
      <c r="B22" s="1">
        <v>21100855404</v>
      </c>
      <c r="C22" s="1" t="s">
        <v>1472</v>
      </c>
      <c r="D22" s="1" t="s">
        <v>1355</v>
      </c>
      <c r="E22" s="1" t="s">
        <v>1473</v>
      </c>
      <c r="F22" s="1">
        <v>194</v>
      </c>
      <c r="G22" s="1" t="s">
        <v>812</v>
      </c>
      <c r="H22" s="1" t="s">
        <v>10</v>
      </c>
      <c r="I22" s="1" t="s">
        <v>1459</v>
      </c>
      <c r="J22" s="1" t="s">
        <v>1460</v>
      </c>
      <c r="K22" s="1" t="s">
        <v>1474</v>
      </c>
      <c r="L22" s="1" t="s">
        <v>1475</v>
      </c>
      <c r="M22" s="1" t="s">
        <v>1413</v>
      </c>
      <c r="N22" s="1" t="s">
        <v>1362</v>
      </c>
    </row>
    <row r="23" spans="1:14" x14ac:dyDescent="0.25">
      <c r="A23" s="1">
        <v>4401</v>
      </c>
      <c r="B23" s="1">
        <v>22874</v>
      </c>
      <c r="C23" s="1" t="s">
        <v>1476</v>
      </c>
      <c r="D23" s="1" t="s">
        <v>1355</v>
      </c>
      <c r="E23" s="1" t="s">
        <v>1477</v>
      </c>
      <c r="F23" s="1">
        <v>288</v>
      </c>
      <c r="G23" s="1" t="s">
        <v>309</v>
      </c>
      <c r="H23" s="1" t="s">
        <v>10</v>
      </c>
      <c r="I23" s="1" t="s">
        <v>1377</v>
      </c>
      <c r="J23" s="1" t="s">
        <v>1378</v>
      </c>
      <c r="K23" s="1" t="s">
        <v>1478</v>
      </c>
      <c r="L23" s="1" t="s">
        <v>1479</v>
      </c>
      <c r="M23" s="1" t="s">
        <v>1480</v>
      </c>
      <c r="N23" s="1" t="s">
        <v>1362</v>
      </c>
    </row>
    <row r="24" spans="1:14" x14ac:dyDescent="0.25">
      <c r="A24" s="1">
        <v>3700</v>
      </c>
      <c r="B24" s="1">
        <v>21100246535</v>
      </c>
      <c r="C24" s="1" t="s">
        <v>1481</v>
      </c>
      <c r="D24" s="1" t="s">
        <v>1355</v>
      </c>
      <c r="E24" s="1" t="s">
        <v>1482</v>
      </c>
      <c r="F24" s="1">
        <v>355</v>
      </c>
      <c r="G24" s="1" t="s">
        <v>309</v>
      </c>
      <c r="H24" s="1" t="s">
        <v>10</v>
      </c>
      <c r="I24" s="1" t="s">
        <v>1483</v>
      </c>
      <c r="J24" s="1" t="s">
        <v>1358</v>
      </c>
      <c r="K24" s="1" t="s">
        <v>1484</v>
      </c>
      <c r="L24" s="1" t="s">
        <v>1485</v>
      </c>
      <c r="M24" s="1" t="s">
        <v>1367</v>
      </c>
      <c r="N24" s="1" t="s">
        <v>1362</v>
      </c>
    </row>
    <row r="25" spans="1:14" x14ac:dyDescent="0.25">
      <c r="A25" s="1">
        <v>64</v>
      </c>
      <c r="B25" s="1">
        <v>21100447118</v>
      </c>
      <c r="C25" s="1" t="s">
        <v>1486</v>
      </c>
      <c r="D25" s="1" t="s">
        <v>1355</v>
      </c>
      <c r="E25" s="1" t="s">
        <v>1487</v>
      </c>
      <c r="F25" s="1">
        <v>3918</v>
      </c>
      <c r="G25" s="1" t="s">
        <v>6</v>
      </c>
      <c r="H25" s="1" t="s">
        <v>10</v>
      </c>
      <c r="I25" s="1" t="s">
        <v>1370</v>
      </c>
      <c r="J25" s="1" t="s">
        <v>1371</v>
      </c>
      <c r="K25" s="1" t="s">
        <v>1488</v>
      </c>
      <c r="L25" s="1" t="s">
        <v>1475</v>
      </c>
      <c r="M25" s="1" t="s">
        <v>1489</v>
      </c>
      <c r="N25" s="1" t="s">
        <v>1362</v>
      </c>
    </row>
    <row r="26" spans="1:14" x14ac:dyDescent="0.25">
      <c r="A26" s="1">
        <v>5061</v>
      </c>
      <c r="B26" s="1">
        <v>21100792747</v>
      </c>
      <c r="C26" s="1" t="s">
        <v>1490</v>
      </c>
      <c r="D26" s="1" t="s">
        <v>1355</v>
      </c>
      <c r="E26" s="1" t="s">
        <v>1491</v>
      </c>
      <c r="F26" s="1">
        <v>241</v>
      </c>
      <c r="G26" s="1" t="s">
        <v>505</v>
      </c>
      <c r="H26" s="1" t="s">
        <v>10</v>
      </c>
      <c r="I26" s="1" t="s">
        <v>1357</v>
      </c>
      <c r="J26" s="1" t="s">
        <v>1358</v>
      </c>
      <c r="K26" s="1" t="s">
        <v>1492</v>
      </c>
      <c r="L26" s="1" t="s">
        <v>1462</v>
      </c>
      <c r="M26" s="1" t="s">
        <v>1493</v>
      </c>
      <c r="N26" s="1" t="s">
        <v>1362</v>
      </c>
    </row>
    <row r="27" spans="1:14" x14ac:dyDescent="0.25">
      <c r="A27" s="1">
        <v>5128</v>
      </c>
      <c r="B27" s="1">
        <v>72196</v>
      </c>
      <c r="C27" s="1" t="s">
        <v>1494</v>
      </c>
      <c r="D27" s="1" t="s">
        <v>1355</v>
      </c>
      <c r="E27" s="1" t="s">
        <v>1495</v>
      </c>
      <c r="F27" s="1">
        <v>237</v>
      </c>
      <c r="G27" s="1" t="s">
        <v>505</v>
      </c>
      <c r="H27" s="1" t="s">
        <v>10</v>
      </c>
      <c r="I27" s="1" t="s">
        <v>1357</v>
      </c>
      <c r="J27" s="1" t="s">
        <v>1358</v>
      </c>
      <c r="K27" s="1" t="s">
        <v>1496</v>
      </c>
      <c r="L27" s="1" t="s">
        <v>1497</v>
      </c>
      <c r="M27" s="1" t="s">
        <v>1498</v>
      </c>
      <c r="N27" s="1" t="s">
        <v>1362</v>
      </c>
    </row>
    <row r="28" spans="1:14" x14ac:dyDescent="0.25">
      <c r="A28" s="1">
        <v>4503</v>
      </c>
      <c r="B28" s="1">
        <v>13567</v>
      </c>
      <c r="C28" s="1" t="s">
        <v>1499</v>
      </c>
      <c r="D28" s="1" t="s">
        <v>1355</v>
      </c>
      <c r="E28" s="1" t="s">
        <v>1500</v>
      </c>
      <c r="F28" s="1">
        <v>280</v>
      </c>
      <c r="G28" s="1" t="s">
        <v>309</v>
      </c>
      <c r="H28" s="1" t="s">
        <v>10</v>
      </c>
      <c r="I28" s="1" t="s">
        <v>1483</v>
      </c>
      <c r="J28" s="1" t="s">
        <v>1358</v>
      </c>
      <c r="K28" s="1" t="s">
        <v>1484</v>
      </c>
      <c r="L28" s="1" t="s">
        <v>1501</v>
      </c>
      <c r="M28" s="1" t="s">
        <v>1374</v>
      </c>
      <c r="N28" s="1" t="s">
        <v>1362</v>
      </c>
    </row>
    <row r="29" spans="1:14" x14ac:dyDescent="0.25">
      <c r="A29" s="1">
        <v>4037</v>
      </c>
      <c r="B29" s="1">
        <v>4700152414</v>
      </c>
      <c r="C29" s="1" t="s">
        <v>1502</v>
      </c>
      <c r="D29" s="1" t="s">
        <v>1355</v>
      </c>
      <c r="E29" s="1" t="s">
        <v>1503</v>
      </c>
      <c r="F29" s="1">
        <v>321</v>
      </c>
      <c r="G29" s="1" t="s">
        <v>505</v>
      </c>
      <c r="H29" s="1" t="s">
        <v>10</v>
      </c>
      <c r="I29" s="1" t="s">
        <v>1504</v>
      </c>
      <c r="J29" s="1" t="s">
        <v>1358</v>
      </c>
      <c r="K29" s="1" t="s">
        <v>1505</v>
      </c>
      <c r="L29" s="1" t="s">
        <v>1455</v>
      </c>
      <c r="M29" s="1" t="s">
        <v>1506</v>
      </c>
      <c r="N29" s="1" t="s">
        <v>1362</v>
      </c>
    </row>
    <row r="30" spans="1:14" x14ac:dyDescent="0.25">
      <c r="A30" s="1">
        <v>5085</v>
      </c>
      <c r="B30" s="1">
        <v>21100264507</v>
      </c>
      <c r="C30" s="1" t="s">
        <v>1507</v>
      </c>
      <c r="D30" s="1" t="s">
        <v>1355</v>
      </c>
      <c r="E30" s="1" t="s">
        <v>1508</v>
      </c>
      <c r="F30" s="1">
        <v>240</v>
      </c>
      <c r="G30" s="1" t="s">
        <v>505</v>
      </c>
      <c r="H30" s="1" t="s">
        <v>10</v>
      </c>
      <c r="I30" s="1" t="s">
        <v>1509</v>
      </c>
      <c r="J30" s="1" t="s">
        <v>1358</v>
      </c>
      <c r="K30" s="1" t="s">
        <v>1510</v>
      </c>
      <c r="L30" s="1" t="s">
        <v>1511</v>
      </c>
      <c r="M30" s="1" t="s">
        <v>1361</v>
      </c>
      <c r="N30" s="1" t="s">
        <v>1362</v>
      </c>
    </row>
    <row r="31" spans="1:14" x14ac:dyDescent="0.25">
      <c r="A31" s="1">
        <v>5515</v>
      </c>
      <c r="B31" s="1">
        <v>21100200424</v>
      </c>
      <c r="C31" s="1" t="s">
        <v>1512</v>
      </c>
      <c r="D31" s="1" t="s">
        <v>1355</v>
      </c>
      <c r="E31" s="1" t="s">
        <v>1513</v>
      </c>
      <c r="F31" s="1">
        <v>216</v>
      </c>
      <c r="G31" s="1" t="s">
        <v>505</v>
      </c>
      <c r="H31" s="1" t="s">
        <v>10</v>
      </c>
      <c r="I31" s="1" t="s">
        <v>1357</v>
      </c>
      <c r="J31" s="1" t="s">
        <v>1358</v>
      </c>
      <c r="K31" s="1" t="s">
        <v>1514</v>
      </c>
      <c r="L31" s="1" t="s">
        <v>1515</v>
      </c>
      <c r="M31" s="1" t="s">
        <v>1516</v>
      </c>
      <c r="N31" s="1" t="s">
        <v>1362</v>
      </c>
    </row>
    <row r="32" spans="1:14" s="2" customFormat="1" x14ac:dyDescent="0.25">
      <c r="A32" s="1">
        <v>4948</v>
      </c>
      <c r="B32" s="1">
        <v>5800179591</v>
      </c>
      <c r="C32" s="1" t="s">
        <v>1517</v>
      </c>
      <c r="D32" s="1" t="s">
        <v>1355</v>
      </c>
      <c r="E32" s="1" t="s">
        <v>1518</v>
      </c>
      <c r="F32" s="1">
        <v>249</v>
      </c>
      <c r="G32" s="1" t="s">
        <v>505</v>
      </c>
      <c r="H32" s="1" t="s">
        <v>10</v>
      </c>
      <c r="I32" s="1" t="s">
        <v>1397</v>
      </c>
      <c r="J32" s="1" t="s">
        <v>1385</v>
      </c>
      <c r="K32" s="1" t="s">
        <v>1449</v>
      </c>
      <c r="L32" s="1" t="s">
        <v>1455</v>
      </c>
      <c r="M32" s="1" t="s">
        <v>1519</v>
      </c>
      <c r="N32" s="1" t="s">
        <v>1362</v>
      </c>
    </row>
    <row r="33" spans="1:14" x14ac:dyDescent="0.25">
      <c r="A33" s="1">
        <v>4782</v>
      </c>
      <c r="B33" s="1">
        <v>19500157304</v>
      </c>
      <c r="C33" s="1" t="s">
        <v>1520</v>
      </c>
      <c r="D33" s="1" t="s">
        <v>1355</v>
      </c>
      <c r="E33" s="1" t="s">
        <v>1521</v>
      </c>
      <c r="F33" s="1">
        <v>260</v>
      </c>
      <c r="G33" s="1" t="s">
        <v>505</v>
      </c>
      <c r="H33" s="1" t="s">
        <v>10</v>
      </c>
      <c r="I33" s="1" t="s">
        <v>1522</v>
      </c>
      <c r="J33" s="1" t="s">
        <v>1378</v>
      </c>
      <c r="K33" s="1" t="s">
        <v>1523</v>
      </c>
      <c r="L33" s="1" t="s">
        <v>1524</v>
      </c>
      <c r="M33" s="1" t="s">
        <v>1519</v>
      </c>
      <c r="N33" s="1" t="s">
        <v>1362</v>
      </c>
    </row>
    <row r="34" spans="1:14" x14ac:dyDescent="0.25">
      <c r="A34" s="1">
        <v>6083</v>
      </c>
      <c r="B34" s="1">
        <v>12300154711</v>
      </c>
      <c r="C34" s="1" t="s">
        <v>1525</v>
      </c>
      <c r="D34" s="1" t="s">
        <v>1355</v>
      </c>
      <c r="E34" s="1" t="s">
        <v>1526</v>
      </c>
      <c r="F34" s="1">
        <v>187</v>
      </c>
      <c r="G34" s="1" t="s">
        <v>505</v>
      </c>
      <c r="H34" s="1" t="s">
        <v>10</v>
      </c>
      <c r="I34" s="1" t="s">
        <v>1527</v>
      </c>
      <c r="J34" s="1" t="s">
        <v>1378</v>
      </c>
      <c r="K34" s="1" t="s">
        <v>1528</v>
      </c>
      <c r="L34" s="1" t="s">
        <v>1524</v>
      </c>
      <c r="M34" s="1" t="s">
        <v>1529</v>
      </c>
      <c r="N34" s="1" t="s">
        <v>1530</v>
      </c>
    </row>
    <row r="35" spans="1:14" s="2" customFormat="1" x14ac:dyDescent="0.25">
      <c r="A35" s="1">
        <v>6068</v>
      </c>
      <c r="B35" s="1">
        <v>5300152719</v>
      </c>
      <c r="C35" s="1" t="s">
        <v>1531</v>
      </c>
      <c r="D35" s="1" t="s">
        <v>1355</v>
      </c>
      <c r="E35" s="1" t="s">
        <v>1532</v>
      </c>
      <c r="F35" s="1">
        <v>188</v>
      </c>
      <c r="G35" s="1" t="s">
        <v>812</v>
      </c>
      <c r="H35" s="1" t="s">
        <v>10</v>
      </c>
      <c r="I35" s="1" t="s">
        <v>1533</v>
      </c>
      <c r="J35" s="1" t="s">
        <v>1378</v>
      </c>
      <c r="K35" s="1" t="s">
        <v>1534</v>
      </c>
      <c r="L35" s="1" t="s">
        <v>1380</v>
      </c>
      <c r="M35" s="1" t="s">
        <v>1535</v>
      </c>
      <c r="N35" s="1" t="s">
        <v>1530</v>
      </c>
    </row>
    <row r="36" spans="1:14" x14ac:dyDescent="0.25">
      <c r="A36" s="1">
        <v>3391</v>
      </c>
      <c r="B36" s="1">
        <v>4800156305</v>
      </c>
      <c r="C36" s="1" t="s">
        <v>1536</v>
      </c>
      <c r="D36" s="1" t="s">
        <v>1355</v>
      </c>
      <c r="E36" s="1">
        <v>15187853</v>
      </c>
      <c r="F36" s="1">
        <v>394</v>
      </c>
      <c r="G36" s="1" t="s">
        <v>309</v>
      </c>
      <c r="I36" s="1" t="s">
        <v>1357</v>
      </c>
      <c r="J36" s="1" t="s">
        <v>1358</v>
      </c>
      <c r="K36" s="1" t="s">
        <v>1537</v>
      </c>
      <c r="L36" s="1" t="s">
        <v>1455</v>
      </c>
      <c r="M36" s="1" t="s">
        <v>1538</v>
      </c>
      <c r="N36" s="1" t="s">
        <v>1530</v>
      </c>
    </row>
    <row r="37" spans="1:14" x14ac:dyDescent="0.25">
      <c r="A37" s="1">
        <v>5482</v>
      </c>
      <c r="B37" s="1">
        <v>21100413900</v>
      </c>
      <c r="C37" s="1" t="s">
        <v>1539</v>
      </c>
      <c r="D37" s="1" t="s">
        <v>1355</v>
      </c>
      <c r="E37" s="1" t="s">
        <v>1540</v>
      </c>
      <c r="F37" s="1">
        <v>217</v>
      </c>
      <c r="G37" s="1" t="s">
        <v>505</v>
      </c>
      <c r="I37" s="1" t="s">
        <v>1527</v>
      </c>
      <c r="J37" s="1" t="s">
        <v>1378</v>
      </c>
      <c r="K37" s="1" t="s">
        <v>1541</v>
      </c>
      <c r="L37" s="1" t="s">
        <v>1380</v>
      </c>
      <c r="M37" s="1" t="s">
        <v>1542</v>
      </c>
      <c r="N37" s="1" t="s">
        <v>1530</v>
      </c>
    </row>
    <row r="38" spans="1:14" x14ac:dyDescent="0.25">
      <c r="A38" s="1">
        <v>1076</v>
      </c>
      <c r="B38" s="1">
        <v>11300153710</v>
      </c>
      <c r="C38" s="1" t="s">
        <v>1543</v>
      </c>
      <c r="D38" s="1" t="s">
        <v>1355</v>
      </c>
      <c r="E38" s="1" t="s">
        <v>1544</v>
      </c>
      <c r="F38" s="1">
        <v>952</v>
      </c>
      <c r="G38" s="1" t="s">
        <v>6</v>
      </c>
      <c r="H38" s="1" t="s">
        <v>10</v>
      </c>
      <c r="I38" s="1" t="s">
        <v>1545</v>
      </c>
      <c r="J38" s="1" t="s">
        <v>1385</v>
      </c>
      <c r="K38" s="1" t="s">
        <v>1546</v>
      </c>
      <c r="L38" s="1" t="s">
        <v>1380</v>
      </c>
      <c r="M38" s="1" t="s">
        <v>1547</v>
      </c>
      <c r="N38" s="1" t="s">
        <v>1530</v>
      </c>
    </row>
    <row r="39" spans="1:14" x14ac:dyDescent="0.25">
      <c r="A39" s="1">
        <v>5370</v>
      </c>
      <c r="B39" s="1">
        <v>21100822819</v>
      </c>
      <c r="C39" s="1" t="s">
        <v>1548</v>
      </c>
      <c r="D39" s="1" t="s">
        <v>1355</v>
      </c>
      <c r="E39" s="1" t="s">
        <v>1549</v>
      </c>
      <c r="F39" s="1">
        <v>223</v>
      </c>
      <c r="G39" s="1" t="s">
        <v>505</v>
      </c>
      <c r="H39" s="1" t="s">
        <v>10</v>
      </c>
      <c r="I39" s="1" t="s">
        <v>1445</v>
      </c>
      <c r="J39" s="1" t="s">
        <v>1378</v>
      </c>
      <c r="K39" s="1" t="s">
        <v>1550</v>
      </c>
      <c r="L39" s="1" t="s">
        <v>1551</v>
      </c>
      <c r="M39" s="1" t="s">
        <v>1552</v>
      </c>
      <c r="N39" s="1" t="s">
        <v>1530</v>
      </c>
    </row>
    <row r="40" spans="1:14" x14ac:dyDescent="0.25">
      <c r="A40" s="1">
        <v>3084</v>
      </c>
      <c r="B40" s="1">
        <v>15632</v>
      </c>
      <c r="C40" s="1" t="s">
        <v>1553</v>
      </c>
      <c r="D40" s="1" t="s">
        <v>1355</v>
      </c>
      <c r="E40" s="1" t="s">
        <v>1554</v>
      </c>
      <c r="F40" s="1">
        <v>437</v>
      </c>
      <c r="G40" s="1" t="s">
        <v>309</v>
      </c>
      <c r="H40" s="1" t="s">
        <v>10</v>
      </c>
      <c r="I40" s="1" t="s">
        <v>1416</v>
      </c>
      <c r="J40" s="1" t="s">
        <v>1378</v>
      </c>
      <c r="K40" s="1" t="s">
        <v>1555</v>
      </c>
      <c r="L40" s="1" t="s">
        <v>1556</v>
      </c>
      <c r="M40" s="1" t="s">
        <v>1557</v>
      </c>
      <c r="N40" s="1" t="s">
        <v>1558</v>
      </c>
    </row>
    <row r="41" spans="1:14" s="2" customFormat="1" x14ac:dyDescent="0.25">
      <c r="A41" s="1">
        <v>1822</v>
      </c>
      <c r="B41" s="1">
        <v>21100924771</v>
      </c>
      <c r="C41" s="1" t="s">
        <v>1559</v>
      </c>
      <c r="D41" s="1" t="s">
        <v>1355</v>
      </c>
      <c r="E41" s="1" t="s">
        <v>1560</v>
      </c>
      <c r="F41" s="1">
        <v>687</v>
      </c>
      <c r="G41" s="1" t="s">
        <v>6</v>
      </c>
      <c r="H41" s="1" t="s">
        <v>10</v>
      </c>
      <c r="I41" s="1" t="s">
        <v>1561</v>
      </c>
      <c r="J41" s="1" t="s">
        <v>1371</v>
      </c>
      <c r="K41" s="1" t="s">
        <v>1562</v>
      </c>
      <c r="L41" s="1" t="s">
        <v>1563</v>
      </c>
      <c r="M41" s="1" t="s">
        <v>1564</v>
      </c>
      <c r="N41" s="1" t="s">
        <v>1565</v>
      </c>
    </row>
    <row r="42" spans="1:14" s="2" customFormat="1" x14ac:dyDescent="0.25">
      <c r="A42" s="1">
        <v>3850</v>
      </c>
      <c r="B42" s="1">
        <v>24880</v>
      </c>
      <c r="C42" s="1" t="s">
        <v>1566</v>
      </c>
      <c r="D42" s="1" t="s">
        <v>1355</v>
      </c>
      <c r="E42" s="1" t="s">
        <v>1567</v>
      </c>
      <c r="F42" s="1">
        <v>340</v>
      </c>
      <c r="G42" s="1" t="s">
        <v>309</v>
      </c>
      <c r="H42" s="1" t="s">
        <v>10</v>
      </c>
      <c r="I42" s="1" t="s">
        <v>1403</v>
      </c>
      <c r="J42" s="1" t="s">
        <v>1404</v>
      </c>
      <c r="K42" s="1" t="s">
        <v>1568</v>
      </c>
      <c r="L42" s="1" t="s">
        <v>1569</v>
      </c>
      <c r="M42" s="1" t="s">
        <v>1570</v>
      </c>
      <c r="N42" s="1" t="s">
        <v>1571</v>
      </c>
    </row>
    <row r="43" spans="1:14" x14ac:dyDescent="0.25">
      <c r="A43" s="1">
        <v>6030</v>
      </c>
      <c r="B43" s="1">
        <v>21100841273</v>
      </c>
      <c r="C43" s="1" t="s">
        <v>1572</v>
      </c>
      <c r="D43" s="1" t="s">
        <v>1355</v>
      </c>
      <c r="E43" s="1" t="s">
        <v>1573</v>
      </c>
      <c r="F43" s="1">
        <v>190</v>
      </c>
      <c r="G43" s="1" t="s">
        <v>812</v>
      </c>
      <c r="I43" s="1" t="s">
        <v>1445</v>
      </c>
      <c r="J43" s="1" t="s">
        <v>1378</v>
      </c>
      <c r="K43" s="1" t="s">
        <v>1574</v>
      </c>
      <c r="L43" s="1" t="s">
        <v>1551</v>
      </c>
      <c r="M43" s="1" t="s">
        <v>1575</v>
      </c>
      <c r="N43" s="1" t="s">
        <v>1576</v>
      </c>
    </row>
    <row r="44" spans="1:14" x14ac:dyDescent="0.25">
      <c r="A44" s="1">
        <v>4367</v>
      </c>
      <c r="B44" s="1">
        <v>19200157039</v>
      </c>
      <c r="C44" s="1" t="s">
        <v>1577</v>
      </c>
      <c r="D44" s="1" t="s">
        <v>1355</v>
      </c>
      <c r="E44" s="1" t="s">
        <v>1578</v>
      </c>
      <c r="F44" s="1">
        <v>291</v>
      </c>
      <c r="G44" s="1" t="s">
        <v>309</v>
      </c>
      <c r="H44" s="1" t="s">
        <v>10</v>
      </c>
      <c r="I44" s="1" t="s">
        <v>1579</v>
      </c>
      <c r="J44" s="1" t="s">
        <v>1371</v>
      </c>
      <c r="K44" s="1" t="s">
        <v>1580</v>
      </c>
      <c r="L44" s="1" t="s">
        <v>1412</v>
      </c>
      <c r="M44" s="1" t="s">
        <v>1581</v>
      </c>
      <c r="N44" s="1" t="s">
        <v>1582</v>
      </c>
    </row>
    <row r="45" spans="1:14" x14ac:dyDescent="0.25">
      <c r="A45" s="1">
        <v>1706</v>
      </c>
      <c r="B45" s="1">
        <v>19700170617</v>
      </c>
      <c r="C45" s="1" t="s">
        <v>1583</v>
      </c>
      <c r="D45" s="1" t="s">
        <v>1355</v>
      </c>
      <c r="E45" s="1" t="s">
        <v>1584</v>
      </c>
      <c r="F45" s="1">
        <v>720</v>
      </c>
      <c r="G45" s="1" t="s">
        <v>6</v>
      </c>
      <c r="H45" s="1" t="s">
        <v>10</v>
      </c>
      <c r="I45" s="1" t="s">
        <v>1466</v>
      </c>
      <c r="J45" s="1" t="s">
        <v>1385</v>
      </c>
      <c r="K45" s="1" t="s">
        <v>1585</v>
      </c>
      <c r="L45" s="1" t="s">
        <v>1412</v>
      </c>
      <c r="M45" s="1" t="s">
        <v>1586</v>
      </c>
      <c r="N45" s="1" t="s">
        <v>1587</v>
      </c>
    </row>
    <row r="46" spans="1:14" x14ac:dyDescent="0.25">
      <c r="A46" s="1">
        <v>2294</v>
      </c>
      <c r="B46" s="1">
        <v>21100838766</v>
      </c>
      <c r="C46" s="1" t="s">
        <v>1588</v>
      </c>
      <c r="D46" s="1" t="s">
        <v>1355</v>
      </c>
      <c r="E46" s="1" t="s">
        <v>1589</v>
      </c>
      <c r="F46" s="1">
        <v>576</v>
      </c>
      <c r="G46" s="1" t="s">
        <v>6</v>
      </c>
      <c r="H46" s="1" t="s">
        <v>10</v>
      </c>
      <c r="I46" s="1" t="s">
        <v>1370</v>
      </c>
      <c r="J46" s="1" t="s">
        <v>1371</v>
      </c>
      <c r="K46" s="1" t="s">
        <v>1590</v>
      </c>
      <c r="L46" s="1" t="s">
        <v>1475</v>
      </c>
      <c r="M46" s="1" t="s">
        <v>1591</v>
      </c>
      <c r="N46" s="1" t="s">
        <v>1592</v>
      </c>
    </row>
    <row r="47" spans="1:14" x14ac:dyDescent="0.25">
      <c r="A47" s="1">
        <v>4307</v>
      </c>
      <c r="B47" s="1">
        <v>25860</v>
      </c>
      <c r="C47" s="1" t="s">
        <v>1593</v>
      </c>
      <c r="D47" s="1" t="s">
        <v>1355</v>
      </c>
      <c r="E47" s="1" t="s">
        <v>1594</v>
      </c>
      <c r="F47" s="1">
        <v>297</v>
      </c>
      <c r="G47" s="1" t="s">
        <v>505</v>
      </c>
      <c r="H47" s="1" t="s">
        <v>10</v>
      </c>
      <c r="I47" s="1" t="s">
        <v>1397</v>
      </c>
      <c r="J47" s="1" t="s">
        <v>1385</v>
      </c>
      <c r="K47" s="1" t="s">
        <v>1595</v>
      </c>
      <c r="L47" s="1" t="s">
        <v>1596</v>
      </c>
      <c r="M47" s="1" t="s">
        <v>1597</v>
      </c>
      <c r="N47" s="1" t="s">
        <v>1598</v>
      </c>
    </row>
    <row r="48" spans="1:14" x14ac:dyDescent="0.25">
      <c r="A48" s="1">
        <v>2930</v>
      </c>
      <c r="B48" s="1">
        <v>27282</v>
      </c>
      <c r="C48" s="1" t="s">
        <v>1599</v>
      </c>
      <c r="D48" s="1" t="s">
        <v>1355</v>
      </c>
      <c r="E48" s="1" t="s">
        <v>1600</v>
      </c>
      <c r="F48" s="1">
        <v>458</v>
      </c>
      <c r="G48" s="1" t="s">
        <v>309</v>
      </c>
      <c r="I48" s="1" t="s">
        <v>1466</v>
      </c>
      <c r="J48" s="1" t="s">
        <v>1385</v>
      </c>
      <c r="K48" s="1" t="s">
        <v>1601</v>
      </c>
      <c r="L48" s="1" t="s">
        <v>1602</v>
      </c>
      <c r="M48" s="1" t="s">
        <v>1603</v>
      </c>
      <c r="N48" s="1" t="s">
        <v>1604</v>
      </c>
    </row>
    <row r="49" spans="1:14" x14ac:dyDescent="0.25">
      <c r="A49" s="1">
        <v>2191</v>
      </c>
      <c r="B49" s="1">
        <v>28430</v>
      </c>
      <c r="C49" s="1" t="s">
        <v>1605</v>
      </c>
      <c r="D49" s="1" t="s">
        <v>1355</v>
      </c>
      <c r="E49" s="1" t="s">
        <v>1606</v>
      </c>
      <c r="F49" s="1">
        <v>599</v>
      </c>
      <c r="G49" s="1" t="s">
        <v>309</v>
      </c>
      <c r="H49" s="1" t="s">
        <v>10</v>
      </c>
      <c r="I49" s="1" t="s">
        <v>1397</v>
      </c>
      <c r="J49" s="1" t="s">
        <v>1385</v>
      </c>
      <c r="K49" s="1" t="s">
        <v>1595</v>
      </c>
      <c r="L49" s="1" t="s">
        <v>1556</v>
      </c>
      <c r="M49" s="1" t="s">
        <v>1603</v>
      </c>
      <c r="N49" s="1" t="s">
        <v>1604</v>
      </c>
    </row>
    <row r="50" spans="1:14" x14ac:dyDescent="0.25">
      <c r="A50" s="1">
        <v>2280</v>
      </c>
      <c r="B50" s="1">
        <v>28374</v>
      </c>
      <c r="C50" s="1" t="s">
        <v>1607</v>
      </c>
      <c r="D50" s="1" t="s">
        <v>1355</v>
      </c>
      <c r="E50" s="1" t="s">
        <v>1608</v>
      </c>
      <c r="F50" s="1">
        <v>580</v>
      </c>
      <c r="G50" s="1" t="s">
        <v>309</v>
      </c>
      <c r="H50" s="1" t="s">
        <v>10</v>
      </c>
      <c r="I50" s="1" t="s">
        <v>1533</v>
      </c>
      <c r="J50" s="1" t="s">
        <v>1378</v>
      </c>
      <c r="K50" s="1" t="s">
        <v>1609</v>
      </c>
      <c r="L50" s="1" t="s">
        <v>1610</v>
      </c>
      <c r="M50" s="1" t="s">
        <v>1611</v>
      </c>
      <c r="N50" s="1" t="s">
        <v>1612</v>
      </c>
    </row>
    <row r="51" spans="1:14" x14ac:dyDescent="0.25">
      <c r="A51" s="1">
        <v>5260</v>
      </c>
      <c r="B51" s="1">
        <v>26787</v>
      </c>
      <c r="C51" s="1" t="s">
        <v>1613</v>
      </c>
      <c r="D51" s="1" t="s">
        <v>1355</v>
      </c>
      <c r="E51" s="1">
        <v>1229761</v>
      </c>
      <c r="F51" s="1">
        <v>228</v>
      </c>
      <c r="G51" s="1" t="s">
        <v>505</v>
      </c>
      <c r="I51" s="1" t="s">
        <v>1614</v>
      </c>
      <c r="J51" s="1" t="s">
        <v>1358</v>
      </c>
      <c r="K51" s="1" t="s">
        <v>1615</v>
      </c>
      <c r="L51" s="1" t="s">
        <v>1616</v>
      </c>
      <c r="M51" s="1" t="s">
        <v>1617</v>
      </c>
      <c r="N51" s="1" t="s">
        <v>1618</v>
      </c>
    </row>
    <row r="52" spans="1:14" s="2" customFormat="1" x14ac:dyDescent="0.25">
      <c r="A52" s="1">
        <v>5679</v>
      </c>
      <c r="B52" s="1">
        <v>21100902625</v>
      </c>
      <c r="C52" s="1" t="s">
        <v>1619</v>
      </c>
      <c r="D52" s="1" t="s">
        <v>1355</v>
      </c>
      <c r="E52" s="1" t="s">
        <v>1620</v>
      </c>
      <c r="F52" s="1">
        <v>207</v>
      </c>
      <c r="G52" s="1" t="s">
        <v>505</v>
      </c>
      <c r="H52" s="1" t="s">
        <v>10</v>
      </c>
      <c r="I52" s="1" t="s">
        <v>1459</v>
      </c>
      <c r="J52" s="1" t="s">
        <v>1460</v>
      </c>
      <c r="K52" s="1" t="s">
        <v>1621</v>
      </c>
      <c r="L52" s="1" t="s">
        <v>1622</v>
      </c>
      <c r="M52" s="1" t="s">
        <v>1623</v>
      </c>
      <c r="N52" s="1" t="s">
        <v>1618</v>
      </c>
    </row>
    <row r="53" spans="1:14" s="2" customFormat="1" x14ac:dyDescent="0.25">
      <c r="A53" s="1">
        <v>1990</v>
      </c>
      <c r="B53" s="1">
        <v>19800188031</v>
      </c>
      <c r="C53" s="1" t="s">
        <v>1624</v>
      </c>
      <c r="D53" s="1" t="s">
        <v>1355</v>
      </c>
      <c r="E53" s="1" t="s">
        <v>1625</v>
      </c>
      <c r="F53" s="1">
        <v>646</v>
      </c>
      <c r="G53" s="1" t="s">
        <v>309</v>
      </c>
      <c r="H53" s="1" t="s">
        <v>10</v>
      </c>
      <c r="I53" s="1" t="s">
        <v>1626</v>
      </c>
      <c r="J53" s="1" t="s">
        <v>1385</v>
      </c>
      <c r="K53" s="1" t="s">
        <v>1627</v>
      </c>
      <c r="L53" s="1" t="s">
        <v>1628</v>
      </c>
      <c r="M53" s="1" t="s">
        <v>1629</v>
      </c>
      <c r="N53" s="1" t="s">
        <v>1618</v>
      </c>
    </row>
    <row r="54" spans="1:14" x14ac:dyDescent="0.25">
      <c r="A54" s="1">
        <v>3132</v>
      </c>
      <c r="B54" s="1">
        <v>21100898952</v>
      </c>
      <c r="C54" s="1" t="s">
        <v>1630</v>
      </c>
      <c r="D54" s="1" t="s">
        <v>1355</v>
      </c>
      <c r="E54" s="1" t="s">
        <v>1631</v>
      </c>
      <c r="F54" s="1">
        <v>431</v>
      </c>
      <c r="G54" s="1" t="s">
        <v>309</v>
      </c>
      <c r="H54" s="1" t="s">
        <v>10</v>
      </c>
      <c r="I54" s="1" t="s">
        <v>1445</v>
      </c>
      <c r="J54" s="1" t="s">
        <v>1378</v>
      </c>
      <c r="K54" s="1" t="s">
        <v>1632</v>
      </c>
      <c r="L54" s="1" t="s">
        <v>1462</v>
      </c>
      <c r="M54" s="1" t="s">
        <v>1633</v>
      </c>
      <c r="N54" s="1" t="s">
        <v>1618</v>
      </c>
    </row>
    <row r="55" spans="1:14" x14ac:dyDescent="0.25">
      <c r="A55" s="1">
        <v>4407</v>
      </c>
      <c r="B55" s="1">
        <v>21100810419</v>
      </c>
      <c r="C55" s="1" t="s">
        <v>1634</v>
      </c>
      <c r="D55" s="1" t="s">
        <v>1355</v>
      </c>
      <c r="E55" s="1">
        <v>23180331</v>
      </c>
      <c r="F55" s="1">
        <v>288</v>
      </c>
      <c r="G55" s="1" t="s">
        <v>505</v>
      </c>
      <c r="H55" s="1" t="s">
        <v>10</v>
      </c>
      <c r="I55" s="1" t="s">
        <v>1357</v>
      </c>
      <c r="J55" s="1" t="s">
        <v>1358</v>
      </c>
      <c r="K55" s="1" t="s">
        <v>1635</v>
      </c>
      <c r="L55" s="1" t="s">
        <v>1462</v>
      </c>
      <c r="M55" s="1" t="s">
        <v>1636</v>
      </c>
      <c r="N55" s="1" t="s">
        <v>1618</v>
      </c>
    </row>
    <row r="56" spans="1:14" s="2" customFormat="1" x14ac:dyDescent="0.25">
      <c r="A56" s="1">
        <v>7296</v>
      </c>
      <c r="B56" s="1">
        <v>21101062495</v>
      </c>
      <c r="C56" s="1" t="s">
        <v>1637</v>
      </c>
      <c r="D56" s="1" t="s">
        <v>1355</v>
      </c>
      <c r="E56" s="1" t="s">
        <v>1638</v>
      </c>
      <c r="F56" s="1">
        <v>135</v>
      </c>
      <c r="G56" s="1" t="s">
        <v>812</v>
      </c>
      <c r="H56" s="1" t="s">
        <v>10</v>
      </c>
      <c r="I56" s="1" t="s">
        <v>1639</v>
      </c>
      <c r="J56" s="1" t="s">
        <v>1378</v>
      </c>
      <c r="K56" s="1" t="s">
        <v>1640</v>
      </c>
      <c r="L56" s="1" t="s">
        <v>1641</v>
      </c>
      <c r="M56" s="1" t="s">
        <v>1642</v>
      </c>
      <c r="N56" s="1" t="s">
        <v>1643</v>
      </c>
    </row>
    <row r="57" spans="1:14" x14ac:dyDescent="0.25">
      <c r="A57" s="1">
        <v>4187</v>
      </c>
      <c r="B57" s="1">
        <v>19500157111</v>
      </c>
      <c r="C57" s="1" t="s">
        <v>1644</v>
      </c>
      <c r="D57" s="1" t="s">
        <v>1355</v>
      </c>
      <c r="E57" s="1" t="s">
        <v>1645</v>
      </c>
      <c r="F57" s="1">
        <v>308</v>
      </c>
      <c r="G57" s="1" t="s">
        <v>309</v>
      </c>
      <c r="H57" s="1" t="s">
        <v>10</v>
      </c>
      <c r="I57" s="1" t="s">
        <v>1384</v>
      </c>
      <c r="J57" s="1" t="s">
        <v>1385</v>
      </c>
      <c r="K57" s="1" t="s">
        <v>1646</v>
      </c>
      <c r="L57" s="1" t="s">
        <v>1524</v>
      </c>
      <c r="M57" s="1" t="s">
        <v>1647</v>
      </c>
      <c r="N57" s="1" t="s">
        <v>1648</v>
      </c>
    </row>
    <row r="58" spans="1:14" s="2" customFormat="1" x14ac:dyDescent="0.25">
      <c r="A58" s="1">
        <v>6339</v>
      </c>
      <c r="B58" s="1">
        <v>12000154412</v>
      </c>
      <c r="C58" s="1" t="s">
        <v>1649</v>
      </c>
      <c r="D58" s="1" t="s">
        <v>1355</v>
      </c>
      <c r="E58" s="1" t="s">
        <v>1650</v>
      </c>
      <c r="F58" s="1">
        <v>175</v>
      </c>
      <c r="G58" s="1" t="s">
        <v>812</v>
      </c>
      <c r="H58" s="1" t="s">
        <v>10</v>
      </c>
      <c r="I58" s="1" t="s">
        <v>1651</v>
      </c>
      <c r="J58" s="1" t="s">
        <v>1378</v>
      </c>
      <c r="K58" s="1" t="s">
        <v>1652</v>
      </c>
      <c r="L58" s="1" t="s">
        <v>1524</v>
      </c>
      <c r="M58" s="1" t="s">
        <v>1653</v>
      </c>
      <c r="N58" s="1" t="s">
        <v>1654</v>
      </c>
    </row>
    <row r="59" spans="1:14" s="2" customFormat="1" x14ac:dyDescent="0.25">
      <c r="A59" s="1">
        <v>1981</v>
      </c>
      <c r="B59" s="1">
        <v>21100908545</v>
      </c>
      <c r="C59" s="1" t="s">
        <v>1655</v>
      </c>
      <c r="D59" s="1" t="s">
        <v>1355</v>
      </c>
      <c r="E59" s="1" t="s">
        <v>1656</v>
      </c>
      <c r="F59" s="1">
        <v>647</v>
      </c>
      <c r="G59" s="1" t="s">
        <v>309</v>
      </c>
      <c r="H59" s="1" t="s">
        <v>10</v>
      </c>
      <c r="I59" s="1" t="s">
        <v>1370</v>
      </c>
      <c r="J59" s="1" t="s">
        <v>1371</v>
      </c>
      <c r="K59" s="1" t="s">
        <v>1657</v>
      </c>
      <c r="L59" s="1" t="s">
        <v>1658</v>
      </c>
      <c r="M59" s="1" t="s">
        <v>1659</v>
      </c>
      <c r="N59" s="1" t="s">
        <v>1654</v>
      </c>
    </row>
    <row r="60" spans="1:14" x14ac:dyDescent="0.25">
      <c r="A60" s="1">
        <v>3752</v>
      </c>
      <c r="B60" s="1">
        <v>5300152523</v>
      </c>
      <c r="C60" s="1" t="s">
        <v>1660</v>
      </c>
      <c r="D60" s="1" t="s">
        <v>1355</v>
      </c>
      <c r="E60" s="1" t="s">
        <v>1661</v>
      </c>
      <c r="F60" s="1">
        <v>349</v>
      </c>
      <c r="G60" s="1" t="s">
        <v>309</v>
      </c>
      <c r="H60" s="1" t="s">
        <v>10</v>
      </c>
      <c r="I60" s="1" t="s">
        <v>1427</v>
      </c>
      <c r="J60" s="1" t="s">
        <v>1385</v>
      </c>
      <c r="K60" s="1" t="s">
        <v>1662</v>
      </c>
      <c r="L60" s="1" t="s">
        <v>1455</v>
      </c>
      <c r="M60" s="1" t="s">
        <v>1663</v>
      </c>
      <c r="N60" s="1" t="s">
        <v>1654</v>
      </c>
    </row>
    <row r="61" spans="1:14" x14ac:dyDescent="0.25">
      <c r="A61" s="1">
        <v>2232</v>
      </c>
      <c r="B61" s="1">
        <v>19700168908</v>
      </c>
      <c r="C61" s="1" t="s">
        <v>1664</v>
      </c>
      <c r="D61" s="1" t="s">
        <v>1355</v>
      </c>
      <c r="E61" s="1" t="s">
        <v>1665</v>
      </c>
      <c r="F61" s="1">
        <v>588</v>
      </c>
      <c r="G61" s="1" t="s">
        <v>6</v>
      </c>
      <c r="H61" s="1" t="s">
        <v>10</v>
      </c>
      <c r="I61" s="1" t="s">
        <v>1666</v>
      </c>
      <c r="J61" s="1" t="s">
        <v>1667</v>
      </c>
      <c r="K61" s="1" t="s">
        <v>1668</v>
      </c>
      <c r="L61" s="1" t="s">
        <v>1524</v>
      </c>
      <c r="M61" s="1" t="s">
        <v>1669</v>
      </c>
      <c r="N61" s="1" t="s">
        <v>1654</v>
      </c>
    </row>
    <row r="62" spans="1:14" s="2" customFormat="1" x14ac:dyDescent="0.25">
      <c r="A62" s="1">
        <v>3194</v>
      </c>
      <c r="B62" s="1">
        <v>19600157211</v>
      </c>
      <c r="C62" s="1" t="s">
        <v>1670</v>
      </c>
      <c r="D62" s="1" t="s">
        <v>1355</v>
      </c>
      <c r="E62" s="1" t="s">
        <v>1671</v>
      </c>
      <c r="F62" s="1">
        <v>420</v>
      </c>
      <c r="G62" s="1" t="s">
        <v>309</v>
      </c>
      <c r="H62" s="1" t="s">
        <v>10</v>
      </c>
      <c r="I62" s="1" t="s">
        <v>1384</v>
      </c>
      <c r="J62" s="1" t="s">
        <v>1385</v>
      </c>
      <c r="K62" s="1" t="s">
        <v>1672</v>
      </c>
      <c r="L62" s="1" t="s">
        <v>1524</v>
      </c>
      <c r="M62" s="1" t="s">
        <v>1673</v>
      </c>
      <c r="N62" s="1" t="s">
        <v>1654</v>
      </c>
    </row>
    <row r="63" spans="1:14" s="2" customFormat="1" x14ac:dyDescent="0.25">
      <c r="A63" s="1">
        <v>1849</v>
      </c>
      <c r="B63" s="1">
        <v>21100395913</v>
      </c>
      <c r="C63" s="1" t="s">
        <v>1674</v>
      </c>
      <c r="D63" s="1" t="s">
        <v>1355</v>
      </c>
      <c r="E63" s="1" t="s">
        <v>1675</v>
      </c>
      <c r="F63" s="1">
        <v>680</v>
      </c>
      <c r="G63" s="1" t="s">
        <v>6</v>
      </c>
      <c r="H63" s="1" t="s">
        <v>10</v>
      </c>
      <c r="I63" s="1" t="s">
        <v>1459</v>
      </c>
      <c r="J63" s="1" t="s">
        <v>1460</v>
      </c>
      <c r="K63" s="1" t="s">
        <v>1676</v>
      </c>
      <c r="L63" s="1" t="s">
        <v>1441</v>
      </c>
      <c r="M63" s="1" t="s">
        <v>1677</v>
      </c>
      <c r="N63" s="1" t="s">
        <v>1654</v>
      </c>
    </row>
    <row r="64" spans="1:14" x14ac:dyDescent="0.25">
      <c r="A64" s="1">
        <v>3246</v>
      </c>
      <c r="B64" s="1">
        <v>15900154751</v>
      </c>
      <c r="C64" s="1" t="s">
        <v>1678</v>
      </c>
      <c r="D64" s="1" t="s">
        <v>1355</v>
      </c>
      <c r="E64" s="1" t="s">
        <v>1679</v>
      </c>
      <c r="F64" s="1">
        <v>412</v>
      </c>
      <c r="G64" s="1" t="s">
        <v>309</v>
      </c>
      <c r="H64" s="1" t="s">
        <v>10</v>
      </c>
      <c r="I64" s="1" t="s">
        <v>1427</v>
      </c>
      <c r="J64" s="1" t="s">
        <v>1385</v>
      </c>
      <c r="K64" s="1" t="s">
        <v>1662</v>
      </c>
      <c r="L64" s="1" t="s">
        <v>1524</v>
      </c>
      <c r="M64" s="1" t="s">
        <v>1680</v>
      </c>
      <c r="N64" s="1" t="s">
        <v>1654</v>
      </c>
    </row>
    <row r="65" spans="1:14" s="2" customFormat="1" x14ac:dyDescent="0.25">
      <c r="A65" s="1">
        <v>4402</v>
      </c>
      <c r="B65" s="1">
        <v>21100944725</v>
      </c>
      <c r="C65" s="1" t="s">
        <v>1681</v>
      </c>
      <c r="D65" s="1" t="s">
        <v>1355</v>
      </c>
      <c r="E65" s="1" t="s">
        <v>1682</v>
      </c>
      <c r="F65" s="1">
        <v>288</v>
      </c>
      <c r="G65" s="1" t="s">
        <v>505</v>
      </c>
      <c r="H65" s="1" t="s">
        <v>10</v>
      </c>
      <c r="I65" s="1" t="s">
        <v>1445</v>
      </c>
      <c r="J65" s="1" t="s">
        <v>1378</v>
      </c>
      <c r="K65" s="1" t="s">
        <v>1683</v>
      </c>
      <c r="L65" s="1" t="s">
        <v>1462</v>
      </c>
      <c r="M65" s="1" t="s">
        <v>1684</v>
      </c>
      <c r="N65" s="1" t="s">
        <v>1654</v>
      </c>
    </row>
    <row r="66" spans="1:14" s="2" customFormat="1" x14ac:dyDescent="0.25">
      <c r="A66" s="1">
        <v>6984</v>
      </c>
      <c r="B66" s="1">
        <v>20000195063</v>
      </c>
      <c r="C66" s="1" t="s">
        <v>1685</v>
      </c>
      <c r="D66" s="1" t="s">
        <v>1355</v>
      </c>
      <c r="E66" s="1" t="s">
        <v>1686</v>
      </c>
      <c r="F66" s="1">
        <v>147</v>
      </c>
      <c r="G66" s="1" t="s">
        <v>812</v>
      </c>
      <c r="H66" s="1" t="s">
        <v>10</v>
      </c>
      <c r="I66" s="1" t="s">
        <v>1357</v>
      </c>
      <c r="J66" s="1" t="s">
        <v>1358</v>
      </c>
      <c r="K66" s="1" t="s">
        <v>1687</v>
      </c>
      <c r="L66" s="1" t="s">
        <v>1524</v>
      </c>
      <c r="M66" s="1" t="s">
        <v>1688</v>
      </c>
      <c r="N66" s="1" t="s">
        <v>1654</v>
      </c>
    </row>
    <row r="67" spans="1:14" s="2" customFormat="1" x14ac:dyDescent="0.25">
      <c r="A67" s="1">
        <v>4351</v>
      </c>
      <c r="B67" s="1">
        <v>7200153192</v>
      </c>
      <c r="C67" s="1" t="s">
        <v>1689</v>
      </c>
      <c r="D67" s="1" t="s">
        <v>1355</v>
      </c>
      <c r="E67" s="1" t="s">
        <v>1690</v>
      </c>
      <c r="F67" s="1">
        <v>293</v>
      </c>
      <c r="G67" s="1" t="s">
        <v>505</v>
      </c>
      <c r="H67" s="1"/>
      <c r="I67" s="1" t="s">
        <v>1691</v>
      </c>
      <c r="J67" s="1" t="s">
        <v>1371</v>
      </c>
      <c r="K67" s="1" t="s">
        <v>1692</v>
      </c>
      <c r="L67" s="1" t="s">
        <v>1380</v>
      </c>
      <c r="M67" s="1" t="s">
        <v>1693</v>
      </c>
      <c r="N67" s="1" t="s">
        <v>1654</v>
      </c>
    </row>
    <row r="68" spans="1:14" x14ac:dyDescent="0.25">
      <c r="A68" s="1">
        <v>1010</v>
      </c>
      <c r="B68" s="1">
        <v>19700173308</v>
      </c>
      <c r="C68" s="1" t="s">
        <v>1694</v>
      </c>
      <c r="D68" s="1" t="s">
        <v>1355</v>
      </c>
      <c r="E68" s="1" t="s">
        <v>1695</v>
      </c>
      <c r="F68" s="1">
        <v>981</v>
      </c>
      <c r="G68" s="1" t="s">
        <v>6</v>
      </c>
      <c r="I68" s="1" t="s">
        <v>1370</v>
      </c>
      <c r="J68" s="1" t="s">
        <v>1371</v>
      </c>
      <c r="K68" s="1" t="s">
        <v>1696</v>
      </c>
      <c r="L68" s="1" t="s">
        <v>1697</v>
      </c>
      <c r="M68" s="1" t="s">
        <v>1698</v>
      </c>
      <c r="N68" s="1" t="s">
        <v>1654</v>
      </c>
    </row>
    <row r="69" spans="1:14" x14ac:dyDescent="0.25">
      <c r="A69" s="1">
        <v>1309</v>
      </c>
      <c r="B69" s="1">
        <v>21100899501</v>
      </c>
      <c r="C69" s="1" t="s">
        <v>1699</v>
      </c>
      <c r="D69" s="1" t="s">
        <v>1355</v>
      </c>
      <c r="E69" s="1" t="s">
        <v>1700</v>
      </c>
      <c r="F69" s="1">
        <v>852</v>
      </c>
      <c r="G69" s="1" t="s">
        <v>6</v>
      </c>
      <c r="H69" s="1" t="s">
        <v>10</v>
      </c>
      <c r="I69" s="1" t="s">
        <v>1701</v>
      </c>
      <c r="J69" s="1" t="s">
        <v>1385</v>
      </c>
      <c r="K69" s="1" t="s">
        <v>1702</v>
      </c>
      <c r="L69" s="1" t="s">
        <v>1703</v>
      </c>
      <c r="M69" s="1" t="s">
        <v>1704</v>
      </c>
      <c r="N69" s="1" t="s">
        <v>1705</v>
      </c>
    </row>
    <row r="70" spans="1:14" x14ac:dyDescent="0.25">
      <c r="A70" s="1">
        <v>6868</v>
      </c>
      <c r="B70" s="1">
        <v>21101054300</v>
      </c>
      <c r="C70" s="1" t="s">
        <v>1706</v>
      </c>
      <c r="D70" s="1" t="s">
        <v>1355</v>
      </c>
      <c r="E70" s="1" t="s">
        <v>1707</v>
      </c>
      <c r="F70" s="1">
        <v>151</v>
      </c>
      <c r="G70" s="1" t="s">
        <v>812</v>
      </c>
      <c r="H70" s="1" t="s">
        <v>10</v>
      </c>
      <c r="I70" s="1" t="s">
        <v>1459</v>
      </c>
      <c r="J70" s="1" t="s">
        <v>1460</v>
      </c>
      <c r="K70" s="1" t="s">
        <v>1474</v>
      </c>
      <c r="L70" s="1" t="s">
        <v>1641</v>
      </c>
      <c r="M70" s="1" t="s">
        <v>1708</v>
      </c>
      <c r="N70" s="1" t="s">
        <v>1709</v>
      </c>
    </row>
    <row r="71" spans="1:14" x14ac:dyDescent="0.25">
      <c r="A71" s="1">
        <v>6004</v>
      </c>
      <c r="B71" s="1">
        <v>21100389723</v>
      </c>
      <c r="C71" s="1" t="s">
        <v>1710</v>
      </c>
      <c r="D71" s="1" t="s">
        <v>1355</v>
      </c>
      <c r="E71" s="1" t="s">
        <v>1711</v>
      </c>
      <c r="F71" s="1">
        <v>191</v>
      </c>
      <c r="G71" s="1" t="s">
        <v>505</v>
      </c>
      <c r="H71" s="1" t="s">
        <v>10</v>
      </c>
      <c r="I71" s="1" t="s">
        <v>1422</v>
      </c>
      <c r="J71" s="1" t="s">
        <v>1371</v>
      </c>
      <c r="K71" s="1" t="s">
        <v>1712</v>
      </c>
      <c r="L71" s="1" t="s">
        <v>1441</v>
      </c>
      <c r="M71" s="1" t="s">
        <v>1713</v>
      </c>
      <c r="N71" s="1" t="s">
        <v>1714</v>
      </c>
    </row>
    <row r="72" spans="1:14" s="2" customFormat="1" x14ac:dyDescent="0.25">
      <c r="A72" s="1">
        <v>7430</v>
      </c>
      <c r="B72" s="1">
        <v>20100195029</v>
      </c>
      <c r="C72" s="1" t="s">
        <v>1715</v>
      </c>
      <c r="D72" s="1" t="s">
        <v>1355</v>
      </c>
      <c r="E72" s="1" t="s">
        <v>1716</v>
      </c>
      <c r="F72" s="1">
        <v>130</v>
      </c>
      <c r="G72" s="1" t="s">
        <v>812</v>
      </c>
      <c r="H72" s="1" t="s">
        <v>10</v>
      </c>
      <c r="I72" s="1" t="s">
        <v>1397</v>
      </c>
      <c r="J72" s="1" t="s">
        <v>1385</v>
      </c>
      <c r="K72" s="1" t="s">
        <v>1717</v>
      </c>
      <c r="L72" s="1" t="s">
        <v>1563</v>
      </c>
      <c r="M72" s="1" t="s">
        <v>1718</v>
      </c>
      <c r="N72" s="1" t="s">
        <v>1719</v>
      </c>
    </row>
    <row r="73" spans="1:14" x14ac:dyDescent="0.25">
      <c r="A73" s="1">
        <v>1316</v>
      </c>
      <c r="B73" s="1">
        <v>20578</v>
      </c>
      <c r="C73" s="1" t="s">
        <v>1720</v>
      </c>
      <c r="D73" s="1" t="s">
        <v>1355</v>
      </c>
      <c r="E73" s="1" t="s">
        <v>1721</v>
      </c>
      <c r="F73" s="1">
        <v>851</v>
      </c>
      <c r="G73" s="1" t="s">
        <v>6</v>
      </c>
      <c r="I73" s="1" t="s">
        <v>1691</v>
      </c>
      <c r="J73" s="1" t="s">
        <v>1371</v>
      </c>
      <c r="K73" s="1" t="s">
        <v>1722</v>
      </c>
      <c r="L73" s="1" t="s">
        <v>1723</v>
      </c>
      <c r="M73" s="1" t="s">
        <v>1724</v>
      </c>
      <c r="N73" s="1" t="s">
        <v>1725</v>
      </c>
    </row>
    <row r="74" spans="1:14" x14ac:dyDescent="0.25">
      <c r="A74" s="1">
        <v>2453</v>
      </c>
      <c r="B74" s="1">
        <v>21100388307</v>
      </c>
      <c r="C74" s="1" t="s">
        <v>1726</v>
      </c>
      <c r="D74" s="1" t="s">
        <v>1355</v>
      </c>
      <c r="E74" s="1" t="s">
        <v>1727</v>
      </c>
      <c r="F74" s="1">
        <v>544</v>
      </c>
      <c r="G74" s="1" t="s">
        <v>6</v>
      </c>
      <c r="H74" s="1" t="s">
        <v>10</v>
      </c>
      <c r="I74" s="1" t="s">
        <v>1545</v>
      </c>
      <c r="J74" s="1" t="s">
        <v>1385</v>
      </c>
      <c r="K74" s="1" t="s">
        <v>1728</v>
      </c>
      <c r="L74" s="1" t="s">
        <v>1429</v>
      </c>
      <c r="M74" s="1" t="s">
        <v>1729</v>
      </c>
      <c r="N74" s="1" t="s">
        <v>1730</v>
      </c>
    </row>
    <row r="75" spans="1:14" s="2" customFormat="1" x14ac:dyDescent="0.25">
      <c r="A75" s="1">
        <v>6353</v>
      </c>
      <c r="B75" s="1">
        <v>21100831466</v>
      </c>
      <c r="C75" s="1" t="s">
        <v>1731</v>
      </c>
      <c r="D75" s="1" t="s">
        <v>1355</v>
      </c>
      <c r="E75" s="1" t="s">
        <v>1732</v>
      </c>
      <c r="F75" s="1">
        <v>175</v>
      </c>
      <c r="G75" s="1" t="s">
        <v>812</v>
      </c>
      <c r="H75" s="1" t="s">
        <v>10</v>
      </c>
      <c r="I75" s="1" t="s">
        <v>1357</v>
      </c>
      <c r="J75" s="1" t="s">
        <v>1358</v>
      </c>
      <c r="K75" s="1" t="s">
        <v>1733</v>
      </c>
      <c r="L75" s="1" t="s">
        <v>1551</v>
      </c>
      <c r="M75" s="1" t="s">
        <v>1734</v>
      </c>
      <c r="N75" s="1" t="s">
        <v>1735</v>
      </c>
    </row>
    <row r="76" spans="1:14" x14ac:dyDescent="0.25">
      <c r="A76" s="1">
        <v>5408</v>
      </c>
      <c r="B76" s="1">
        <v>18835</v>
      </c>
      <c r="C76" s="1" t="s">
        <v>1736</v>
      </c>
      <c r="D76" s="1" t="s">
        <v>1355</v>
      </c>
      <c r="E76" s="1" t="s">
        <v>1737</v>
      </c>
      <c r="F76" s="1">
        <v>220</v>
      </c>
      <c r="G76" s="1" t="s">
        <v>6</v>
      </c>
      <c r="H76" s="1" t="s">
        <v>10</v>
      </c>
      <c r="I76" s="1" t="s">
        <v>1397</v>
      </c>
      <c r="J76" s="1" t="s">
        <v>1385</v>
      </c>
      <c r="K76" s="1" t="s">
        <v>1595</v>
      </c>
      <c r="L76" s="1" t="s">
        <v>1738</v>
      </c>
      <c r="M76" s="1" t="s">
        <v>1739</v>
      </c>
      <c r="N76" s="1" t="s">
        <v>1740</v>
      </c>
    </row>
    <row r="77" spans="1:14" s="2" customFormat="1" x14ac:dyDescent="0.25">
      <c r="A77" s="1">
        <v>6341</v>
      </c>
      <c r="B77" s="1">
        <v>8400155965</v>
      </c>
      <c r="C77" s="1" t="s">
        <v>1741</v>
      </c>
      <c r="D77" s="1" t="s">
        <v>1355</v>
      </c>
      <c r="E77" s="1" t="s">
        <v>1742</v>
      </c>
      <c r="F77" s="1">
        <v>175</v>
      </c>
      <c r="G77" s="1" t="s">
        <v>6</v>
      </c>
      <c r="H77" s="1" t="s">
        <v>10</v>
      </c>
      <c r="I77" s="1" t="s">
        <v>1397</v>
      </c>
      <c r="J77" s="1" t="s">
        <v>1385</v>
      </c>
      <c r="K77" s="1" t="s">
        <v>1595</v>
      </c>
      <c r="L77" s="1" t="s">
        <v>1556</v>
      </c>
      <c r="M77" s="1" t="s">
        <v>1743</v>
      </c>
      <c r="N77" s="1" t="s">
        <v>1740</v>
      </c>
    </row>
    <row r="78" spans="1:14" s="2" customFormat="1" x14ac:dyDescent="0.25">
      <c r="A78" s="1">
        <v>7664</v>
      </c>
      <c r="B78" s="1">
        <v>21100793734</v>
      </c>
      <c r="C78" s="1" t="s">
        <v>1744</v>
      </c>
      <c r="D78" s="1" t="s">
        <v>1355</v>
      </c>
      <c r="E78" s="1" t="s">
        <v>1745</v>
      </c>
      <c r="F78" s="1">
        <v>120</v>
      </c>
      <c r="G78" s="1" t="s">
        <v>505</v>
      </c>
      <c r="H78" s="1" t="s">
        <v>10</v>
      </c>
      <c r="I78" s="1" t="s">
        <v>1651</v>
      </c>
      <c r="J78" s="1" t="s">
        <v>1378</v>
      </c>
      <c r="K78" s="1" t="s">
        <v>1746</v>
      </c>
      <c r="L78" s="1" t="s">
        <v>1747</v>
      </c>
      <c r="M78" s="1" t="s">
        <v>1748</v>
      </c>
      <c r="N78" s="1" t="s">
        <v>1740</v>
      </c>
    </row>
    <row r="79" spans="1:14" x14ac:dyDescent="0.25">
      <c r="A79" s="1">
        <v>4730</v>
      </c>
      <c r="B79" s="1">
        <v>21101038705</v>
      </c>
      <c r="C79" s="1" t="s">
        <v>1749</v>
      </c>
      <c r="D79" s="1" t="s">
        <v>1355</v>
      </c>
      <c r="E79" s="1" t="s">
        <v>1750</v>
      </c>
      <c r="F79" s="1">
        <v>263</v>
      </c>
      <c r="G79" s="1" t="s">
        <v>6</v>
      </c>
      <c r="H79" s="1" t="s">
        <v>10</v>
      </c>
      <c r="I79" s="1" t="s">
        <v>1545</v>
      </c>
      <c r="J79" s="1" t="s">
        <v>1385</v>
      </c>
      <c r="K79" s="1" t="s">
        <v>1751</v>
      </c>
      <c r="L79" s="1" t="s">
        <v>1551</v>
      </c>
      <c r="M79" s="1" t="s">
        <v>1752</v>
      </c>
      <c r="N79" s="1" t="s">
        <v>1740</v>
      </c>
    </row>
    <row r="80" spans="1:14" s="2" customFormat="1" x14ac:dyDescent="0.25">
      <c r="A80" s="1">
        <v>7259</v>
      </c>
      <c r="B80" s="1">
        <v>21100204105</v>
      </c>
      <c r="C80" s="1" t="s">
        <v>1753</v>
      </c>
      <c r="D80" s="1" t="s">
        <v>1355</v>
      </c>
      <c r="E80" s="1" t="s">
        <v>1754</v>
      </c>
      <c r="F80" s="1">
        <v>136</v>
      </c>
      <c r="G80" s="1" t="s">
        <v>505</v>
      </c>
      <c r="H80" s="1"/>
      <c r="I80" s="1" t="s">
        <v>1397</v>
      </c>
      <c r="J80" s="1" t="s">
        <v>1385</v>
      </c>
      <c r="K80" s="1" t="s">
        <v>1755</v>
      </c>
      <c r="L80" s="1" t="s">
        <v>1563</v>
      </c>
      <c r="M80" s="1" t="s">
        <v>1756</v>
      </c>
      <c r="N80" s="1" t="s">
        <v>1740</v>
      </c>
    </row>
    <row r="81" spans="1:14" x14ac:dyDescent="0.25">
      <c r="A81" s="1">
        <v>8097</v>
      </c>
      <c r="B81" s="1">
        <v>21100202958</v>
      </c>
      <c r="C81" s="1" t="s">
        <v>1757</v>
      </c>
      <c r="D81" s="1" t="s">
        <v>1355</v>
      </c>
      <c r="E81" s="1" t="s">
        <v>1758</v>
      </c>
      <c r="F81" s="1">
        <v>106</v>
      </c>
      <c r="G81" s="1" t="s">
        <v>505</v>
      </c>
      <c r="H81" s="1" t="s">
        <v>10</v>
      </c>
      <c r="I81" s="1" t="s">
        <v>1357</v>
      </c>
      <c r="J81" s="1" t="s">
        <v>1358</v>
      </c>
      <c r="K81" s="1" t="s">
        <v>1759</v>
      </c>
      <c r="L81" s="1" t="s">
        <v>1441</v>
      </c>
      <c r="M81" s="1" t="s">
        <v>1760</v>
      </c>
      <c r="N81" s="1" t="s">
        <v>1740</v>
      </c>
    </row>
    <row r="82" spans="1:14" x14ac:dyDescent="0.25">
      <c r="A82" s="1">
        <v>6039</v>
      </c>
      <c r="B82" s="1">
        <v>5800208085</v>
      </c>
      <c r="C82" s="1" t="s">
        <v>1761</v>
      </c>
      <c r="D82" s="1" t="s">
        <v>1355</v>
      </c>
      <c r="E82" s="1" t="s">
        <v>1762</v>
      </c>
      <c r="F82" s="1">
        <v>190</v>
      </c>
      <c r="G82" s="1" t="s">
        <v>309</v>
      </c>
      <c r="H82" s="1" t="s">
        <v>10</v>
      </c>
      <c r="I82" s="1" t="s">
        <v>1763</v>
      </c>
      <c r="J82" s="1" t="s">
        <v>1378</v>
      </c>
      <c r="K82" s="1" t="s">
        <v>1764</v>
      </c>
      <c r="L82" s="1" t="s">
        <v>1765</v>
      </c>
      <c r="M82" s="1" t="s">
        <v>1766</v>
      </c>
      <c r="N82" s="1" t="s">
        <v>1740</v>
      </c>
    </row>
    <row r="83" spans="1:14" x14ac:dyDescent="0.25">
      <c r="A83" s="1">
        <v>6472</v>
      </c>
      <c r="B83" s="1">
        <v>21100862240</v>
      </c>
      <c r="C83" s="1" t="s">
        <v>1767</v>
      </c>
      <c r="D83" s="1" t="s">
        <v>1355</v>
      </c>
      <c r="E83" s="1" t="s">
        <v>1768</v>
      </c>
      <c r="F83" s="1">
        <v>169</v>
      </c>
      <c r="G83" s="1" t="s">
        <v>309</v>
      </c>
      <c r="H83" s="1" t="s">
        <v>10</v>
      </c>
      <c r="I83" s="1" t="s">
        <v>1397</v>
      </c>
      <c r="J83" s="1" t="s">
        <v>1385</v>
      </c>
      <c r="K83" s="1" t="s">
        <v>1769</v>
      </c>
      <c r="L83" s="1" t="s">
        <v>1551</v>
      </c>
      <c r="M83" s="1" t="s">
        <v>1770</v>
      </c>
      <c r="N83" s="1" t="s">
        <v>1740</v>
      </c>
    </row>
    <row r="84" spans="1:14" s="2" customFormat="1" x14ac:dyDescent="0.25">
      <c r="A84" s="1">
        <v>8357</v>
      </c>
      <c r="B84" s="1">
        <v>21101040618</v>
      </c>
      <c r="C84" s="1" t="s">
        <v>1771</v>
      </c>
      <c r="D84" s="1" t="s">
        <v>1355</v>
      </c>
      <c r="E84" s="1" t="s">
        <v>1772</v>
      </c>
      <c r="F84" s="1">
        <v>101</v>
      </c>
      <c r="G84" s="1" t="s">
        <v>812</v>
      </c>
      <c r="H84" s="1" t="s">
        <v>10</v>
      </c>
      <c r="I84" s="1" t="s">
        <v>1533</v>
      </c>
      <c r="J84" s="1" t="s">
        <v>1378</v>
      </c>
      <c r="K84" s="1" t="s">
        <v>1773</v>
      </c>
      <c r="L84" s="1" t="s">
        <v>1551</v>
      </c>
      <c r="M84" s="1" t="s">
        <v>1774</v>
      </c>
      <c r="N84" s="1" t="s">
        <v>1740</v>
      </c>
    </row>
    <row r="85" spans="1:14" x14ac:dyDescent="0.25">
      <c r="A85" s="1">
        <v>6570</v>
      </c>
      <c r="B85" s="1">
        <v>16400154751</v>
      </c>
      <c r="C85" s="1" t="s">
        <v>1775</v>
      </c>
      <c r="D85" s="1" t="s">
        <v>1355</v>
      </c>
      <c r="E85" s="1" t="s">
        <v>1776</v>
      </c>
      <c r="F85" s="1">
        <v>164</v>
      </c>
      <c r="G85" s="1" t="s">
        <v>309</v>
      </c>
      <c r="H85" s="1" t="s">
        <v>10</v>
      </c>
      <c r="I85" s="1" t="s">
        <v>1522</v>
      </c>
      <c r="J85" s="1" t="s">
        <v>1378</v>
      </c>
      <c r="K85" s="1" t="s">
        <v>1777</v>
      </c>
      <c r="L85" s="1" t="s">
        <v>1765</v>
      </c>
      <c r="M85" s="1" t="s">
        <v>1766</v>
      </c>
      <c r="N85" s="1" t="s">
        <v>1740</v>
      </c>
    </row>
    <row r="86" spans="1:14" x14ac:dyDescent="0.25">
      <c r="A86" s="1">
        <v>8008</v>
      </c>
      <c r="B86" s="1">
        <v>21100983134</v>
      </c>
      <c r="C86" s="1" t="s">
        <v>1778</v>
      </c>
      <c r="D86" s="1" t="s">
        <v>1355</v>
      </c>
      <c r="E86" s="1" t="s">
        <v>1779</v>
      </c>
      <c r="F86" s="1">
        <v>110</v>
      </c>
      <c r="G86" s="1" t="s">
        <v>505</v>
      </c>
      <c r="H86" s="1" t="s">
        <v>10</v>
      </c>
      <c r="I86" s="1" t="s">
        <v>1533</v>
      </c>
      <c r="J86" s="1" t="s">
        <v>1378</v>
      </c>
      <c r="K86" s="1" t="s">
        <v>1780</v>
      </c>
      <c r="L86" s="1" t="s">
        <v>1462</v>
      </c>
      <c r="M86" s="1" t="s">
        <v>1760</v>
      </c>
      <c r="N86" s="1" t="s">
        <v>1740</v>
      </c>
    </row>
    <row r="87" spans="1:14" x14ac:dyDescent="0.25">
      <c r="A87" s="1">
        <v>5554</v>
      </c>
      <c r="B87" s="1">
        <v>19900192302</v>
      </c>
      <c r="C87" s="1" t="s">
        <v>1781</v>
      </c>
      <c r="D87" s="1" t="s">
        <v>1355</v>
      </c>
      <c r="E87" s="1" t="s">
        <v>1782</v>
      </c>
      <c r="F87" s="1">
        <v>214</v>
      </c>
      <c r="G87" s="1" t="s">
        <v>6</v>
      </c>
      <c r="H87" s="1" t="s">
        <v>10</v>
      </c>
      <c r="I87" s="1" t="s">
        <v>1445</v>
      </c>
      <c r="J87" s="1" t="s">
        <v>1378</v>
      </c>
      <c r="K87" s="1" t="s">
        <v>1783</v>
      </c>
      <c r="L87" s="1" t="s">
        <v>1563</v>
      </c>
      <c r="M87" s="1" t="s">
        <v>1784</v>
      </c>
      <c r="N87" s="1" t="s">
        <v>1740</v>
      </c>
    </row>
    <row r="88" spans="1:14" s="2" customFormat="1" x14ac:dyDescent="0.25">
      <c r="A88" s="1">
        <v>2050</v>
      </c>
      <c r="B88" s="1">
        <v>21100456774</v>
      </c>
      <c r="C88" s="1" t="s">
        <v>1785</v>
      </c>
      <c r="D88" s="1" t="s">
        <v>1355</v>
      </c>
      <c r="E88" s="1" t="s">
        <v>1786</v>
      </c>
      <c r="F88" s="1">
        <v>633</v>
      </c>
      <c r="G88" s="1" t="s">
        <v>6</v>
      </c>
      <c r="H88" s="1" t="s">
        <v>10</v>
      </c>
      <c r="I88" s="1" t="s">
        <v>1533</v>
      </c>
      <c r="J88" s="1" t="s">
        <v>1378</v>
      </c>
      <c r="K88" s="1" t="s">
        <v>1787</v>
      </c>
      <c r="L88" s="1" t="s">
        <v>1373</v>
      </c>
      <c r="M88" s="1" t="s">
        <v>1788</v>
      </c>
      <c r="N88" s="1" t="s">
        <v>1740</v>
      </c>
    </row>
    <row r="89" spans="1:14" x14ac:dyDescent="0.25">
      <c r="A89" s="1">
        <v>4290</v>
      </c>
      <c r="B89" s="1">
        <v>21100913328</v>
      </c>
      <c r="C89" s="1" t="s">
        <v>1789</v>
      </c>
      <c r="D89" s="1" t="s">
        <v>1355</v>
      </c>
      <c r="E89" s="1" t="s">
        <v>1790</v>
      </c>
      <c r="F89" s="1">
        <v>299</v>
      </c>
      <c r="G89" s="1" t="s">
        <v>6</v>
      </c>
      <c r="H89" s="1" t="s">
        <v>10</v>
      </c>
      <c r="I89" s="1" t="s">
        <v>1533</v>
      </c>
      <c r="J89" s="1" t="s">
        <v>1378</v>
      </c>
      <c r="K89" s="1" t="s">
        <v>1791</v>
      </c>
      <c r="L89" s="1" t="s">
        <v>1462</v>
      </c>
      <c r="M89" s="1" t="s">
        <v>1792</v>
      </c>
      <c r="N89" s="1" t="s">
        <v>1740</v>
      </c>
    </row>
    <row r="90" spans="1:14" x14ac:dyDescent="0.25">
      <c r="A90" s="1">
        <v>7821</v>
      </c>
      <c r="B90" s="1">
        <v>21100202945</v>
      </c>
      <c r="C90" s="1" t="s">
        <v>1793</v>
      </c>
      <c r="D90" s="1" t="s">
        <v>1355</v>
      </c>
      <c r="E90" s="1" t="s">
        <v>1794</v>
      </c>
      <c r="F90" s="1">
        <v>116</v>
      </c>
      <c r="G90" s="1" t="s">
        <v>505</v>
      </c>
      <c r="H90" s="1" t="s">
        <v>10</v>
      </c>
      <c r="I90" s="1" t="s">
        <v>1357</v>
      </c>
      <c r="J90" s="1" t="s">
        <v>1358</v>
      </c>
      <c r="K90" s="1" t="s">
        <v>1733</v>
      </c>
      <c r="L90" s="1" t="s">
        <v>1412</v>
      </c>
      <c r="M90" s="1" t="s">
        <v>1760</v>
      </c>
      <c r="N90" s="1" t="s">
        <v>1740</v>
      </c>
    </row>
    <row r="91" spans="1:14" x14ac:dyDescent="0.25">
      <c r="A91" s="1">
        <v>6533</v>
      </c>
      <c r="B91" s="1">
        <v>21100853920</v>
      </c>
      <c r="C91" s="1" t="s">
        <v>1795</v>
      </c>
      <c r="D91" s="1" t="s">
        <v>1355</v>
      </c>
      <c r="E91" s="1" t="s">
        <v>1796</v>
      </c>
      <c r="F91" s="1">
        <v>166</v>
      </c>
      <c r="G91" s="1" t="s">
        <v>309</v>
      </c>
      <c r="H91" s="1" t="s">
        <v>10</v>
      </c>
      <c r="I91" s="1" t="s">
        <v>1445</v>
      </c>
      <c r="J91" s="1" t="s">
        <v>1378</v>
      </c>
      <c r="K91" s="1" t="s">
        <v>1797</v>
      </c>
      <c r="L91" s="1" t="s">
        <v>1551</v>
      </c>
      <c r="M91" s="1" t="s">
        <v>1770</v>
      </c>
      <c r="N91" s="1" t="s">
        <v>1740</v>
      </c>
    </row>
    <row r="92" spans="1:14" x14ac:dyDescent="0.25">
      <c r="A92" s="1">
        <v>5326</v>
      </c>
      <c r="B92" s="1">
        <v>21100870824</v>
      </c>
      <c r="C92" s="1" t="s">
        <v>1798</v>
      </c>
      <c r="D92" s="1" t="s">
        <v>1355</v>
      </c>
      <c r="E92" s="1" t="s">
        <v>1799</v>
      </c>
      <c r="F92" s="1">
        <v>224</v>
      </c>
      <c r="G92" s="1" t="s">
        <v>6</v>
      </c>
      <c r="H92" s="1" t="s">
        <v>10</v>
      </c>
      <c r="I92" s="1" t="s">
        <v>1384</v>
      </c>
      <c r="J92" s="1" t="s">
        <v>1385</v>
      </c>
      <c r="K92" s="1" t="s">
        <v>1800</v>
      </c>
      <c r="L92" s="1" t="s">
        <v>1641</v>
      </c>
      <c r="M92" s="1" t="s">
        <v>1801</v>
      </c>
      <c r="N92" s="1" t="s">
        <v>1802</v>
      </c>
    </row>
    <row r="93" spans="1:14" s="2" customFormat="1" x14ac:dyDescent="0.25">
      <c r="A93" s="1">
        <v>7755</v>
      </c>
      <c r="B93" s="1">
        <v>21101067745</v>
      </c>
      <c r="C93" s="1" t="s">
        <v>1803</v>
      </c>
      <c r="D93" s="1" t="s">
        <v>1355</v>
      </c>
      <c r="E93" s="1" t="s">
        <v>1804</v>
      </c>
      <c r="F93" s="1">
        <v>118</v>
      </c>
      <c r="G93" s="1" t="s">
        <v>505</v>
      </c>
      <c r="H93" s="1" t="s">
        <v>10</v>
      </c>
      <c r="I93" s="1" t="s">
        <v>1533</v>
      </c>
      <c r="J93" s="1" t="s">
        <v>1378</v>
      </c>
      <c r="K93" s="1" t="s">
        <v>1805</v>
      </c>
      <c r="L93" s="1" t="s">
        <v>1641</v>
      </c>
      <c r="M93" s="1" t="s">
        <v>1806</v>
      </c>
      <c r="N93" s="1" t="s">
        <v>1807</v>
      </c>
    </row>
    <row r="94" spans="1:14" x14ac:dyDescent="0.25">
      <c r="A94" s="1">
        <v>6316</v>
      </c>
      <c r="B94" s="1">
        <v>11700154713</v>
      </c>
      <c r="C94" s="1" t="s">
        <v>1808</v>
      </c>
      <c r="D94" s="1" t="s">
        <v>1355</v>
      </c>
      <c r="E94" s="1" t="s">
        <v>1809</v>
      </c>
      <c r="F94" s="1">
        <v>177</v>
      </c>
      <c r="G94" s="1" t="s">
        <v>309</v>
      </c>
      <c r="H94" s="1" t="s">
        <v>10</v>
      </c>
      <c r="I94" s="1" t="s">
        <v>1357</v>
      </c>
      <c r="J94" s="1" t="s">
        <v>1358</v>
      </c>
      <c r="K94" s="1" t="s">
        <v>1810</v>
      </c>
      <c r="L94" s="1" t="s">
        <v>1524</v>
      </c>
      <c r="M94" s="1" t="s">
        <v>1811</v>
      </c>
      <c r="N94" s="1" t="s">
        <v>1812</v>
      </c>
    </row>
    <row r="95" spans="1:14" s="2" customFormat="1" x14ac:dyDescent="0.25">
      <c r="A95" s="1">
        <v>3656</v>
      </c>
      <c r="B95" s="1">
        <v>21100942841</v>
      </c>
      <c r="C95" s="1" t="s">
        <v>1813</v>
      </c>
      <c r="D95" s="1" t="s">
        <v>1355</v>
      </c>
      <c r="E95" s="1" t="s">
        <v>1814</v>
      </c>
      <c r="F95" s="1">
        <v>361</v>
      </c>
      <c r="G95" s="1" t="s">
        <v>6</v>
      </c>
      <c r="H95" s="1" t="s">
        <v>10</v>
      </c>
      <c r="I95" s="1" t="s">
        <v>1445</v>
      </c>
      <c r="J95" s="1" t="s">
        <v>1378</v>
      </c>
      <c r="K95" s="1" t="s">
        <v>1815</v>
      </c>
      <c r="L95" s="1" t="s">
        <v>1429</v>
      </c>
      <c r="M95" s="1" t="s">
        <v>1816</v>
      </c>
      <c r="N95" s="1" t="s">
        <v>1817</v>
      </c>
    </row>
    <row r="96" spans="1:14" x14ac:dyDescent="0.25">
      <c r="A96" s="1">
        <v>8026</v>
      </c>
      <c r="B96" s="1">
        <v>21100930076</v>
      </c>
      <c r="C96" s="1" t="s">
        <v>1818</v>
      </c>
      <c r="D96" s="1" t="s">
        <v>1355</v>
      </c>
      <c r="E96" s="1" t="s">
        <v>1819</v>
      </c>
      <c r="F96" s="1">
        <v>109</v>
      </c>
      <c r="G96" s="1" t="s">
        <v>505</v>
      </c>
      <c r="H96" s="1" t="s">
        <v>10</v>
      </c>
      <c r="I96" s="1" t="s">
        <v>1384</v>
      </c>
      <c r="J96" s="1" t="s">
        <v>1385</v>
      </c>
      <c r="K96" s="1" t="s">
        <v>1820</v>
      </c>
      <c r="L96" s="1" t="s">
        <v>1821</v>
      </c>
      <c r="M96" s="1" t="s">
        <v>1822</v>
      </c>
      <c r="N96" s="1" t="s">
        <v>1823</v>
      </c>
    </row>
    <row r="97" spans="1:14" s="2" customFormat="1" x14ac:dyDescent="0.25">
      <c r="A97" s="1">
        <v>7728</v>
      </c>
      <c r="B97" s="1">
        <v>21100826379</v>
      </c>
      <c r="C97" s="1" t="s">
        <v>1824</v>
      </c>
      <c r="D97" s="1" t="s">
        <v>1355</v>
      </c>
      <c r="E97" s="1" t="s">
        <v>1825</v>
      </c>
      <c r="F97" s="1">
        <v>119</v>
      </c>
      <c r="G97" s="1" t="s">
        <v>309</v>
      </c>
      <c r="H97" s="1"/>
      <c r="I97" s="1" t="s">
        <v>1397</v>
      </c>
      <c r="J97" s="1" t="s">
        <v>1385</v>
      </c>
      <c r="K97" s="1" t="s">
        <v>1672</v>
      </c>
      <c r="L97" s="1" t="s">
        <v>1826</v>
      </c>
      <c r="M97" s="1" t="s">
        <v>1827</v>
      </c>
      <c r="N97" s="1" t="s">
        <v>1828</v>
      </c>
    </row>
    <row r="98" spans="1:14" s="2" customFormat="1" x14ac:dyDescent="0.25">
      <c r="A98" s="1">
        <v>4193</v>
      </c>
      <c r="B98" s="1">
        <v>21100223164</v>
      </c>
      <c r="C98" s="1" t="s">
        <v>1829</v>
      </c>
      <c r="D98" s="1" t="s">
        <v>1355</v>
      </c>
      <c r="E98" s="1" t="s">
        <v>1830</v>
      </c>
      <c r="F98" s="1">
        <v>307</v>
      </c>
      <c r="G98" s="1" t="s">
        <v>6</v>
      </c>
      <c r="H98" s="1" t="s">
        <v>10</v>
      </c>
      <c r="I98" s="1" t="s">
        <v>1410</v>
      </c>
      <c r="J98" s="1" t="s">
        <v>1378</v>
      </c>
      <c r="K98" s="1" t="s">
        <v>1831</v>
      </c>
      <c r="L98" s="1" t="s">
        <v>1450</v>
      </c>
      <c r="M98" s="1" t="s">
        <v>1832</v>
      </c>
      <c r="N98" s="1" t="s">
        <v>1833</v>
      </c>
    </row>
    <row r="99" spans="1:14" x14ac:dyDescent="0.25">
      <c r="A99" s="1">
        <v>3661</v>
      </c>
      <c r="B99" s="1">
        <v>21100264008</v>
      </c>
      <c r="C99" s="1" t="s">
        <v>1834</v>
      </c>
      <c r="D99" s="1" t="s">
        <v>1355</v>
      </c>
      <c r="E99" s="1" t="s">
        <v>1835</v>
      </c>
      <c r="F99" s="1">
        <v>360</v>
      </c>
      <c r="G99" s="1" t="s">
        <v>6</v>
      </c>
      <c r="H99" s="1" t="s">
        <v>10</v>
      </c>
      <c r="I99" s="1" t="s">
        <v>1533</v>
      </c>
      <c r="J99" s="1" t="s">
        <v>1378</v>
      </c>
      <c r="K99" s="1" t="s">
        <v>1836</v>
      </c>
      <c r="L99" s="1" t="s">
        <v>1373</v>
      </c>
      <c r="M99" s="1" t="s">
        <v>1837</v>
      </c>
      <c r="N99" s="1" t="s">
        <v>1838</v>
      </c>
    </row>
    <row r="100" spans="1:14" x14ac:dyDescent="0.25">
      <c r="A100" s="1">
        <v>6515</v>
      </c>
      <c r="B100" s="1">
        <v>19655</v>
      </c>
      <c r="C100" s="1" t="s">
        <v>1839</v>
      </c>
      <c r="D100" s="1" t="s">
        <v>1355</v>
      </c>
      <c r="E100" s="1" t="s">
        <v>1840</v>
      </c>
      <c r="F100" s="1">
        <v>167</v>
      </c>
      <c r="G100" s="1" t="s">
        <v>309</v>
      </c>
      <c r="I100" s="1" t="s">
        <v>1445</v>
      </c>
      <c r="J100" s="1" t="s">
        <v>1378</v>
      </c>
      <c r="K100" s="1" t="s">
        <v>1841</v>
      </c>
      <c r="L100" s="1" t="s">
        <v>1842</v>
      </c>
      <c r="M100" s="1" t="s">
        <v>1843</v>
      </c>
      <c r="N100" s="1" t="s">
        <v>1844</v>
      </c>
    </row>
    <row r="101" spans="1:14" x14ac:dyDescent="0.25">
      <c r="A101" s="1">
        <v>6342</v>
      </c>
      <c r="B101" s="1">
        <v>21100864710</v>
      </c>
      <c r="C101" s="1" t="s">
        <v>1845</v>
      </c>
      <c r="D101" s="1" t="s">
        <v>1355</v>
      </c>
      <c r="E101" s="1" t="s">
        <v>1846</v>
      </c>
      <c r="F101" s="1">
        <v>175</v>
      </c>
      <c r="G101" s="1" t="s">
        <v>309</v>
      </c>
      <c r="H101" s="1" t="s">
        <v>10</v>
      </c>
      <c r="I101" s="1" t="s">
        <v>1847</v>
      </c>
      <c r="J101" s="1" t="s">
        <v>1434</v>
      </c>
      <c r="K101" s="1" t="s">
        <v>1848</v>
      </c>
      <c r="L101" s="1" t="s">
        <v>1641</v>
      </c>
      <c r="M101" s="1" t="s">
        <v>1849</v>
      </c>
      <c r="N101" s="1" t="s">
        <v>1850</v>
      </c>
    </row>
    <row r="102" spans="1:14" x14ac:dyDescent="0.25">
      <c r="A102" s="1">
        <v>6590</v>
      </c>
      <c r="B102" s="1">
        <v>7700153112</v>
      </c>
      <c r="C102" s="1" t="s">
        <v>1851</v>
      </c>
      <c r="D102" s="1" t="s">
        <v>1355</v>
      </c>
      <c r="E102" s="1">
        <v>11321296</v>
      </c>
      <c r="F102" s="1">
        <v>163</v>
      </c>
      <c r="G102" s="1" t="s">
        <v>505</v>
      </c>
      <c r="I102" s="1" t="s">
        <v>1397</v>
      </c>
      <c r="J102" s="1" t="s">
        <v>1385</v>
      </c>
      <c r="K102" s="1" t="s">
        <v>1852</v>
      </c>
      <c r="L102" s="1" t="s">
        <v>1455</v>
      </c>
      <c r="M102" s="1" t="s">
        <v>1853</v>
      </c>
      <c r="N102" s="1" t="s">
        <v>1850</v>
      </c>
    </row>
    <row r="103" spans="1:14" s="2" customFormat="1" x14ac:dyDescent="0.25">
      <c r="A103" s="1">
        <v>8212</v>
      </c>
      <c r="B103" s="1">
        <v>19700201012</v>
      </c>
      <c r="C103" s="1" t="s">
        <v>1854</v>
      </c>
      <c r="D103" s="1" t="s">
        <v>1355</v>
      </c>
      <c r="E103" s="1" t="s">
        <v>1855</v>
      </c>
      <c r="F103" s="1">
        <v>102</v>
      </c>
      <c r="G103" s="1" t="s">
        <v>505</v>
      </c>
      <c r="H103" s="1" t="s">
        <v>10</v>
      </c>
      <c r="I103" s="1" t="s">
        <v>1357</v>
      </c>
      <c r="J103" s="1" t="s">
        <v>1358</v>
      </c>
      <c r="K103" s="1" t="s">
        <v>1759</v>
      </c>
      <c r="L103" s="1" t="s">
        <v>1524</v>
      </c>
      <c r="M103" s="1" t="s">
        <v>1856</v>
      </c>
      <c r="N103" s="1" t="s">
        <v>1857</v>
      </c>
    </row>
    <row r="104" spans="1:14" x14ac:dyDescent="0.25">
      <c r="A104" s="1">
        <v>8278</v>
      </c>
      <c r="B104" s="1">
        <v>21100450247</v>
      </c>
      <c r="C104" s="1" t="s">
        <v>1858</v>
      </c>
      <c r="D104" s="1" t="s">
        <v>1355</v>
      </c>
      <c r="E104" s="1" t="s">
        <v>1859</v>
      </c>
      <c r="F104" s="1">
        <v>101</v>
      </c>
      <c r="G104" s="1" t="s">
        <v>812</v>
      </c>
      <c r="H104" s="1" t="s">
        <v>10</v>
      </c>
      <c r="I104" s="1" t="s">
        <v>1384</v>
      </c>
      <c r="J104" s="1" t="s">
        <v>1385</v>
      </c>
      <c r="K104" s="1" t="s">
        <v>1860</v>
      </c>
      <c r="L104" s="1" t="s">
        <v>1429</v>
      </c>
      <c r="M104" s="1" t="s">
        <v>1861</v>
      </c>
      <c r="N104" s="1" t="s">
        <v>1857</v>
      </c>
    </row>
    <row r="105" spans="1:14" s="2" customFormat="1" x14ac:dyDescent="0.25">
      <c r="A105" s="1">
        <v>7067</v>
      </c>
      <c r="B105" s="1">
        <v>24770</v>
      </c>
      <c r="C105" s="1" t="s">
        <v>1862</v>
      </c>
      <c r="D105" s="1" t="s">
        <v>1355</v>
      </c>
      <c r="E105" s="1" t="s">
        <v>1863</v>
      </c>
      <c r="F105" s="1">
        <v>143</v>
      </c>
      <c r="G105" s="1" t="s">
        <v>309</v>
      </c>
      <c r="H105" s="1" t="s">
        <v>10</v>
      </c>
      <c r="I105" s="1" t="s">
        <v>1397</v>
      </c>
      <c r="J105" s="1" t="s">
        <v>1385</v>
      </c>
      <c r="K105" s="1" t="s">
        <v>1595</v>
      </c>
      <c r="L105" s="1" t="s">
        <v>1864</v>
      </c>
      <c r="M105" s="1" t="s">
        <v>1865</v>
      </c>
      <c r="N105" s="1" t="s">
        <v>1857</v>
      </c>
    </row>
    <row r="106" spans="1:14" s="2" customFormat="1" x14ac:dyDescent="0.25">
      <c r="A106" s="1">
        <v>4954</v>
      </c>
      <c r="B106" s="1">
        <v>21100780471</v>
      </c>
      <c r="C106" s="1" t="s">
        <v>1866</v>
      </c>
      <c r="D106" s="1" t="s">
        <v>1355</v>
      </c>
      <c r="E106" s="1" t="s">
        <v>1867</v>
      </c>
      <c r="F106" s="1">
        <v>248</v>
      </c>
      <c r="G106" s="1" t="s">
        <v>6</v>
      </c>
      <c r="H106" s="1" t="s">
        <v>10</v>
      </c>
      <c r="I106" s="1" t="s">
        <v>1651</v>
      </c>
      <c r="J106" s="1" t="s">
        <v>1378</v>
      </c>
      <c r="K106" s="1" t="s">
        <v>1652</v>
      </c>
      <c r="L106" s="1" t="s">
        <v>1373</v>
      </c>
      <c r="M106" s="1" t="s">
        <v>1868</v>
      </c>
      <c r="N106" s="1" t="s">
        <v>1857</v>
      </c>
    </row>
    <row r="107" spans="1:14" x14ac:dyDescent="0.25">
      <c r="A107" s="1">
        <v>7790</v>
      </c>
      <c r="B107" s="1">
        <v>21100197144</v>
      </c>
      <c r="C107" s="1" t="s">
        <v>1869</v>
      </c>
      <c r="D107" s="1" t="s">
        <v>1355</v>
      </c>
      <c r="E107" s="1" t="s">
        <v>1870</v>
      </c>
      <c r="F107" s="1">
        <v>116</v>
      </c>
      <c r="G107" s="1" t="s">
        <v>505</v>
      </c>
      <c r="H107" s="1" t="s">
        <v>10</v>
      </c>
      <c r="I107" s="1" t="s">
        <v>1397</v>
      </c>
      <c r="J107" s="1" t="s">
        <v>1385</v>
      </c>
      <c r="K107" s="1" t="s">
        <v>1871</v>
      </c>
      <c r="L107" s="1" t="s">
        <v>1563</v>
      </c>
      <c r="M107" s="1" t="s">
        <v>1872</v>
      </c>
      <c r="N107" s="1" t="s">
        <v>1857</v>
      </c>
    </row>
    <row r="108" spans="1:14" s="2" customFormat="1" x14ac:dyDescent="0.25">
      <c r="A108" s="1">
        <v>4755</v>
      </c>
      <c r="B108" s="1">
        <v>21100226416</v>
      </c>
      <c r="C108" s="1" t="s">
        <v>1873</v>
      </c>
      <c r="D108" s="1" t="s">
        <v>1355</v>
      </c>
      <c r="E108" s="1" t="s">
        <v>1874</v>
      </c>
      <c r="F108" s="1">
        <v>261</v>
      </c>
      <c r="G108" s="1" t="s">
        <v>6</v>
      </c>
      <c r="H108" s="1" t="s">
        <v>10</v>
      </c>
      <c r="I108" s="1" t="s">
        <v>1397</v>
      </c>
      <c r="J108" s="1" t="s">
        <v>1385</v>
      </c>
      <c r="K108" s="1" t="s">
        <v>1875</v>
      </c>
      <c r="L108" s="1" t="s">
        <v>1876</v>
      </c>
      <c r="M108" s="1" t="s">
        <v>1877</v>
      </c>
      <c r="N108" s="1" t="s">
        <v>1857</v>
      </c>
    </row>
    <row r="109" spans="1:14" s="2" customFormat="1" x14ac:dyDescent="0.25">
      <c r="A109" s="1">
        <v>1071</v>
      </c>
      <c r="B109" s="1">
        <v>32383</v>
      </c>
      <c r="C109" s="1" t="s">
        <v>1878</v>
      </c>
      <c r="D109" s="1" t="s">
        <v>1355</v>
      </c>
      <c r="E109" s="1" t="s">
        <v>1879</v>
      </c>
      <c r="F109" s="1">
        <v>954</v>
      </c>
      <c r="G109" s="1" t="s">
        <v>6</v>
      </c>
      <c r="H109" s="3" t="s">
        <v>10</v>
      </c>
      <c r="I109" s="1" t="s">
        <v>1433</v>
      </c>
      <c r="J109" s="1" t="s">
        <v>1434</v>
      </c>
      <c r="K109" s="1" t="s">
        <v>1880</v>
      </c>
      <c r="L109" s="1" t="s">
        <v>1881</v>
      </c>
      <c r="M109" s="1" t="s">
        <v>1882</v>
      </c>
      <c r="N109" s="1" t="s">
        <v>1857</v>
      </c>
    </row>
    <row r="110" spans="1:14" x14ac:dyDescent="0.25">
      <c r="A110" s="1">
        <v>8310</v>
      </c>
      <c r="B110" s="1">
        <v>21100857857</v>
      </c>
      <c r="C110" s="1" t="s">
        <v>1883</v>
      </c>
      <c r="D110" s="1" t="s">
        <v>1355</v>
      </c>
      <c r="E110" s="1" t="s">
        <v>1884</v>
      </c>
      <c r="F110" s="1">
        <v>101</v>
      </c>
      <c r="G110" s="1" t="s">
        <v>812</v>
      </c>
      <c r="H110" s="1" t="s">
        <v>10</v>
      </c>
      <c r="I110" s="1" t="s">
        <v>1885</v>
      </c>
      <c r="J110" s="1" t="s">
        <v>1460</v>
      </c>
      <c r="K110" s="1" t="s">
        <v>1886</v>
      </c>
      <c r="L110" s="1" t="s">
        <v>1462</v>
      </c>
      <c r="M110" s="1" t="s">
        <v>1887</v>
      </c>
      <c r="N110" s="1" t="s">
        <v>1857</v>
      </c>
    </row>
    <row r="111" spans="1:14" x14ac:dyDescent="0.25">
      <c r="A111" s="1">
        <v>8099</v>
      </c>
      <c r="B111" s="1">
        <v>21100265641</v>
      </c>
      <c r="C111" s="1" t="s">
        <v>1888</v>
      </c>
      <c r="D111" s="1" t="s">
        <v>1355</v>
      </c>
      <c r="E111" s="1" t="s">
        <v>1889</v>
      </c>
      <c r="F111" s="1">
        <v>106</v>
      </c>
      <c r="G111" s="1" t="s">
        <v>812</v>
      </c>
      <c r="H111" s="1" t="s">
        <v>10</v>
      </c>
      <c r="I111" s="1" t="s">
        <v>1384</v>
      </c>
      <c r="J111" s="1" t="s">
        <v>1385</v>
      </c>
      <c r="K111" s="1" t="s">
        <v>1890</v>
      </c>
      <c r="L111" s="1" t="s">
        <v>1891</v>
      </c>
      <c r="M111" s="1" t="s">
        <v>1892</v>
      </c>
      <c r="N111" s="1" t="s">
        <v>1857</v>
      </c>
    </row>
    <row r="112" spans="1:14" x14ac:dyDescent="0.25">
      <c r="A112" s="1">
        <v>5620</v>
      </c>
      <c r="B112" s="1">
        <v>21100407560</v>
      </c>
      <c r="C112" s="1" t="s">
        <v>1893</v>
      </c>
      <c r="D112" s="1" t="s">
        <v>1355</v>
      </c>
      <c r="E112" s="1" t="s">
        <v>1894</v>
      </c>
      <c r="F112" s="1">
        <v>210</v>
      </c>
      <c r="G112" s="1" t="s">
        <v>6</v>
      </c>
      <c r="H112" s="1" t="s">
        <v>10</v>
      </c>
      <c r="I112" s="1" t="s">
        <v>1397</v>
      </c>
      <c r="J112" s="1" t="s">
        <v>1385</v>
      </c>
      <c r="K112" s="1" t="s">
        <v>1895</v>
      </c>
      <c r="L112" s="1" t="s">
        <v>1373</v>
      </c>
      <c r="M112" s="1" t="s">
        <v>1896</v>
      </c>
      <c r="N112" s="1" t="s">
        <v>1857</v>
      </c>
    </row>
    <row r="113" spans="1:14" s="2" customFormat="1" x14ac:dyDescent="0.25">
      <c r="A113" s="1">
        <v>3578</v>
      </c>
      <c r="B113" s="1">
        <v>5600155275</v>
      </c>
      <c r="C113" s="1" t="s">
        <v>1897</v>
      </c>
      <c r="D113" s="1" t="s">
        <v>1355</v>
      </c>
      <c r="E113" s="1" t="s">
        <v>1898</v>
      </c>
      <c r="F113" s="1">
        <v>369</v>
      </c>
      <c r="G113" s="1" t="s">
        <v>6</v>
      </c>
      <c r="H113" s="1" t="s">
        <v>10</v>
      </c>
      <c r="I113" s="1" t="s">
        <v>1397</v>
      </c>
      <c r="J113" s="1" t="s">
        <v>1385</v>
      </c>
      <c r="K113" s="1" t="s">
        <v>1899</v>
      </c>
      <c r="L113" s="1" t="s">
        <v>1450</v>
      </c>
      <c r="M113" s="1" t="s">
        <v>1900</v>
      </c>
      <c r="N113" s="1" t="s">
        <v>1857</v>
      </c>
    </row>
    <row r="114" spans="1:14" s="2" customFormat="1" x14ac:dyDescent="0.25">
      <c r="A114" s="1">
        <v>2809</v>
      </c>
      <c r="B114" s="1">
        <v>21100780796</v>
      </c>
      <c r="C114" s="1" t="s">
        <v>1901</v>
      </c>
      <c r="D114" s="1" t="s">
        <v>1355</v>
      </c>
      <c r="E114" s="1" t="s">
        <v>1902</v>
      </c>
      <c r="F114" s="1">
        <v>478</v>
      </c>
      <c r="G114" s="1" t="s">
        <v>6</v>
      </c>
      <c r="H114" s="1" t="s">
        <v>10</v>
      </c>
      <c r="I114" s="1" t="s">
        <v>1903</v>
      </c>
      <c r="J114" s="1" t="s">
        <v>1371</v>
      </c>
      <c r="K114" s="1" t="s">
        <v>1904</v>
      </c>
      <c r="L114" s="1" t="s">
        <v>1905</v>
      </c>
      <c r="M114" s="1" t="s">
        <v>1906</v>
      </c>
      <c r="N114" s="1" t="s">
        <v>1857</v>
      </c>
    </row>
    <row r="115" spans="1:14" s="2" customFormat="1" x14ac:dyDescent="0.25">
      <c r="A115" s="1">
        <v>8437</v>
      </c>
      <c r="B115" s="1">
        <v>21100917123</v>
      </c>
      <c r="C115" s="1" t="s">
        <v>1907</v>
      </c>
      <c r="D115" s="1" t="s">
        <v>1355</v>
      </c>
      <c r="E115" s="1" t="s">
        <v>1908</v>
      </c>
      <c r="F115" s="1">
        <v>100</v>
      </c>
      <c r="G115" s="1" t="s">
        <v>812</v>
      </c>
      <c r="H115" s="1" t="s">
        <v>10</v>
      </c>
      <c r="I115" s="1" t="s">
        <v>1433</v>
      </c>
      <c r="J115" s="1" t="s">
        <v>1434</v>
      </c>
      <c r="K115" s="1" t="s">
        <v>1909</v>
      </c>
      <c r="L115" s="1" t="s">
        <v>1462</v>
      </c>
      <c r="M115" s="1" t="s">
        <v>1910</v>
      </c>
      <c r="N115" s="1" t="s">
        <v>1857</v>
      </c>
    </row>
    <row r="116" spans="1:14" s="2" customFormat="1" x14ac:dyDescent="0.25">
      <c r="A116" s="1">
        <v>6362</v>
      </c>
      <c r="B116" s="1">
        <v>21100800034</v>
      </c>
      <c r="C116" s="1" t="s">
        <v>1911</v>
      </c>
      <c r="D116" s="1" t="s">
        <v>1355</v>
      </c>
      <c r="E116" s="1" t="s">
        <v>1912</v>
      </c>
      <c r="F116" s="1">
        <v>174</v>
      </c>
      <c r="G116" s="1" t="s">
        <v>505</v>
      </c>
      <c r="H116" s="1" t="s">
        <v>10</v>
      </c>
      <c r="I116" s="1" t="s">
        <v>1397</v>
      </c>
      <c r="J116" s="1" t="s">
        <v>1385</v>
      </c>
      <c r="K116" s="1" t="s">
        <v>1913</v>
      </c>
      <c r="L116" s="1" t="s">
        <v>1475</v>
      </c>
      <c r="M116" s="1" t="s">
        <v>1914</v>
      </c>
      <c r="N116" s="1" t="s">
        <v>1857</v>
      </c>
    </row>
    <row r="117" spans="1:14" x14ac:dyDescent="0.25">
      <c r="A117" s="1">
        <v>4817</v>
      </c>
      <c r="B117" s="1">
        <v>21100855405</v>
      </c>
      <c r="C117" s="1" t="s">
        <v>1915</v>
      </c>
      <c r="D117" s="1" t="s">
        <v>1355</v>
      </c>
      <c r="E117" s="1" t="s">
        <v>1916</v>
      </c>
      <c r="F117" s="1">
        <v>257</v>
      </c>
      <c r="G117" s="1" t="s">
        <v>309</v>
      </c>
      <c r="H117" s="1" t="s">
        <v>10</v>
      </c>
      <c r="I117" s="1" t="s">
        <v>1445</v>
      </c>
      <c r="J117" s="1" t="s">
        <v>1378</v>
      </c>
      <c r="K117" s="1" t="s">
        <v>1917</v>
      </c>
      <c r="L117" s="1" t="s">
        <v>1551</v>
      </c>
      <c r="M117" s="1" t="s">
        <v>1918</v>
      </c>
      <c r="N117" s="1" t="s">
        <v>1857</v>
      </c>
    </row>
    <row r="118" spans="1:14" x14ac:dyDescent="0.25">
      <c r="A118" s="1">
        <v>7598</v>
      </c>
      <c r="B118" s="1">
        <v>21100236610</v>
      </c>
      <c r="C118" s="1" t="s">
        <v>1919</v>
      </c>
      <c r="D118" s="1" t="s">
        <v>1355</v>
      </c>
      <c r="E118" s="1" t="s">
        <v>1920</v>
      </c>
      <c r="F118" s="1">
        <v>123</v>
      </c>
      <c r="G118" s="1" t="s">
        <v>505</v>
      </c>
      <c r="H118" s="1" t="s">
        <v>10</v>
      </c>
      <c r="I118" s="1" t="s">
        <v>1466</v>
      </c>
      <c r="J118" s="1" t="s">
        <v>1385</v>
      </c>
      <c r="K118" s="1" t="s">
        <v>1921</v>
      </c>
      <c r="L118" s="1" t="s">
        <v>1922</v>
      </c>
      <c r="M118" s="1" t="s">
        <v>1923</v>
      </c>
      <c r="N118" s="1" t="s">
        <v>1857</v>
      </c>
    </row>
    <row r="119" spans="1:14" x14ac:dyDescent="0.25">
      <c r="A119" s="1">
        <v>4484</v>
      </c>
      <c r="B119" s="1">
        <v>20000195045</v>
      </c>
      <c r="C119" s="1" t="s">
        <v>1924</v>
      </c>
      <c r="D119" s="1" t="s">
        <v>1355</v>
      </c>
      <c r="E119" s="1" t="s">
        <v>1925</v>
      </c>
      <c r="F119" s="1">
        <v>282</v>
      </c>
      <c r="G119" s="1" t="s">
        <v>6</v>
      </c>
      <c r="H119" s="1" t="s">
        <v>10</v>
      </c>
      <c r="I119" s="1" t="s">
        <v>1614</v>
      </c>
      <c r="J119" s="1" t="s">
        <v>1358</v>
      </c>
      <c r="K119" s="1" t="s">
        <v>1926</v>
      </c>
      <c r="L119" s="1" t="s">
        <v>1563</v>
      </c>
      <c r="M119" s="1" t="s">
        <v>1927</v>
      </c>
      <c r="N119" s="1" t="s">
        <v>1857</v>
      </c>
    </row>
    <row r="120" spans="1:14" x14ac:dyDescent="0.25">
      <c r="A120" s="1">
        <v>8373</v>
      </c>
      <c r="B120" s="1">
        <v>5800207797</v>
      </c>
      <c r="C120" s="1" t="s">
        <v>1928</v>
      </c>
      <c r="D120" s="1" t="s">
        <v>1355</v>
      </c>
      <c r="E120" s="1" t="s">
        <v>1929</v>
      </c>
      <c r="F120" s="1">
        <v>101</v>
      </c>
      <c r="G120" s="1" t="s">
        <v>812</v>
      </c>
      <c r="H120" s="1" t="s">
        <v>10</v>
      </c>
      <c r="I120" s="1" t="s">
        <v>1397</v>
      </c>
      <c r="J120" s="1" t="s">
        <v>1385</v>
      </c>
      <c r="K120" s="1" t="s">
        <v>1899</v>
      </c>
      <c r="L120" s="1" t="s">
        <v>1930</v>
      </c>
      <c r="M120" s="1" t="s">
        <v>1931</v>
      </c>
      <c r="N120" s="1" t="s">
        <v>1857</v>
      </c>
    </row>
    <row r="121" spans="1:14" s="2" customFormat="1" x14ac:dyDescent="0.25">
      <c r="A121" s="1">
        <v>4750</v>
      </c>
      <c r="B121" s="1">
        <v>21100773342</v>
      </c>
      <c r="C121" s="1" t="s">
        <v>1932</v>
      </c>
      <c r="D121" s="1" t="s">
        <v>1355</v>
      </c>
      <c r="E121" s="1" t="s">
        <v>1933</v>
      </c>
      <c r="F121" s="1">
        <v>262</v>
      </c>
      <c r="G121" s="1" t="s">
        <v>6</v>
      </c>
      <c r="H121" s="1" t="s">
        <v>10</v>
      </c>
      <c r="I121" s="1" t="s">
        <v>1445</v>
      </c>
      <c r="J121" s="1" t="s">
        <v>1378</v>
      </c>
      <c r="K121" s="1" t="s">
        <v>1934</v>
      </c>
      <c r="L121" s="1" t="s">
        <v>1891</v>
      </c>
      <c r="M121" s="1" t="s">
        <v>1935</v>
      </c>
      <c r="N121" s="1" t="s">
        <v>1857</v>
      </c>
    </row>
    <row r="122" spans="1:14" x14ac:dyDescent="0.25">
      <c r="A122" s="1">
        <v>6167</v>
      </c>
      <c r="B122" s="1">
        <v>21101000286</v>
      </c>
      <c r="C122" s="1" t="s">
        <v>1936</v>
      </c>
      <c r="D122" s="1" t="s">
        <v>1355</v>
      </c>
      <c r="E122" s="1" t="s">
        <v>1937</v>
      </c>
      <c r="F122" s="1">
        <v>184</v>
      </c>
      <c r="G122" s="1" t="s">
        <v>6</v>
      </c>
      <c r="H122" s="1" t="s">
        <v>10</v>
      </c>
      <c r="I122" s="1" t="s">
        <v>1533</v>
      </c>
      <c r="J122" s="1" t="s">
        <v>1378</v>
      </c>
      <c r="K122" s="1" t="s">
        <v>1780</v>
      </c>
      <c r="L122" s="1" t="s">
        <v>1563</v>
      </c>
      <c r="M122" s="1" t="s">
        <v>1938</v>
      </c>
      <c r="N122" s="1" t="s">
        <v>1857</v>
      </c>
    </row>
    <row r="123" spans="1:14" x14ac:dyDescent="0.25">
      <c r="A123" s="1">
        <v>5303</v>
      </c>
      <c r="B123" s="1">
        <v>21100904782</v>
      </c>
      <c r="C123" s="1" t="s">
        <v>1939</v>
      </c>
      <c r="D123" s="1" t="s">
        <v>1355</v>
      </c>
      <c r="E123" s="1" t="s">
        <v>1940</v>
      </c>
      <c r="F123" s="1">
        <v>226</v>
      </c>
      <c r="G123" s="1" t="s">
        <v>6</v>
      </c>
      <c r="H123" s="1" t="s">
        <v>10</v>
      </c>
      <c r="I123" s="1" t="s">
        <v>1445</v>
      </c>
      <c r="J123" s="1" t="s">
        <v>1378</v>
      </c>
      <c r="K123" s="1" t="s">
        <v>1941</v>
      </c>
      <c r="L123" s="1" t="s">
        <v>1462</v>
      </c>
      <c r="M123" s="1" t="s">
        <v>1942</v>
      </c>
      <c r="N123" s="1" t="s">
        <v>1857</v>
      </c>
    </row>
    <row r="124" spans="1:14" x14ac:dyDescent="0.25">
      <c r="A124" s="1">
        <v>7785</v>
      </c>
      <c r="B124" s="1">
        <v>21100811505</v>
      </c>
      <c r="C124" s="1" t="s">
        <v>1943</v>
      </c>
      <c r="D124" s="1" t="s">
        <v>1355</v>
      </c>
      <c r="E124" s="1" t="s">
        <v>1944</v>
      </c>
      <c r="F124" s="1">
        <v>117</v>
      </c>
      <c r="G124" s="1" t="s">
        <v>505</v>
      </c>
      <c r="H124" s="1" t="s">
        <v>10</v>
      </c>
      <c r="I124" s="1" t="s">
        <v>1410</v>
      </c>
      <c r="J124" s="1" t="s">
        <v>1378</v>
      </c>
      <c r="K124" s="1" t="s">
        <v>1945</v>
      </c>
      <c r="L124" s="1" t="s">
        <v>1475</v>
      </c>
      <c r="M124" s="1" t="s">
        <v>1946</v>
      </c>
      <c r="N124" s="1" t="s">
        <v>1857</v>
      </c>
    </row>
    <row r="125" spans="1:14" s="2" customFormat="1" x14ac:dyDescent="0.25">
      <c r="A125" s="1">
        <v>8176</v>
      </c>
      <c r="B125" s="1">
        <v>21100201041</v>
      </c>
      <c r="C125" s="1" t="s">
        <v>1947</v>
      </c>
      <c r="D125" s="1" t="s">
        <v>1355</v>
      </c>
      <c r="E125" s="1" t="s">
        <v>1948</v>
      </c>
      <c r="F125" s="1">
        <v>104</v>
      </c>
      <c r="G125" s="1" t="s">
        <v>812</v>
      </c>
      <c r="H125" s="1" t="s">
        <v>10</v>
      </c>
      <c r="I125" s="1" t="s">
        <v>1410</v>
      </c>
      <c r="J125" s="1" t="s">
        <v>1378</v>
      </c>
      <c r="K125" s="1" t="s">
        <v>1949</v>
      </c>
      <c r="L125" s="1" t="s">
        <v>1950</v>
      </c>
      <c r="M125" s="1" t="s">
        <v>1951</v>
      </c>
      <c r="N125" s="1" t="s">
        <v>1857</v>
      </c>
    </row>
    <row r="126" spans="1:14" x14ac:dyDescent="0.25">
      <c r="A126" s="1">
        <v>7690</v>
      </c>
      <c r="B126" s="1">
        <v>21100854118</v>
      </c>
      <c r="C126" s="1" t="s">
        <v>1952</v>
      </c>
      <c r="D126" s="1" t="s">
        <v>1355</v>
      </c>
      <c r="E126" s="1" t="s">
        <v>1953</v>
      </c>
      <c r="F126" s="1">
        <v>120</v>
      </c>
      <c r="G126" s="1" t="s">
        <v>505</v>
      </c>
      <c r="H126" s="1" t="s">
        <v>10</v>
      </c>
      <c r="I126" s="1" t="s">
        <v>1903</v>
      </c>
      <c r="J126" s="1" t="s">
        <v>1371</v>
      </c>
      <c r="K126" s="1" t="s">
        <v>1954</v>
      </c>
      <c r="L126" s="1" t="s">
        <v>1429</v>
      </c>
      <c r="M126" s="1" t="s">
        <v>1955</v>
      </c>
      <c r="N126" s="1" t="s">
        <v>1857</v>
      </c>
    </row>
    <row r="127" spans="1:14" x14ac:dyDescent="0.25">
      <c r="A127" s="1">
        <v>4069</v>
      </c>
      <c r="B127" s="1">
        <v>20700195024</v>
      </c>
      <c r="C127" s="1" t="s">
        <v>1956</v>
      </c>
      <c r="D127" s="1" t="s">
        <v>1355</v>
      </c>
      <c r="E127" s="1" t="s">
        <v>1957</v>
      </c>
      <c r="F127" s="1">
        <v>317</v>
      </c>
      <c r="G127" s="1" t="s">
        <v>505</v>
      </c>
      <c r="H127" s="1" t="s">
        <v>10</v>
      </c>
      <c r="I127" s="1" t="s">
        <v>1545</v>
      </c>
      <c r="J127" s="1" t="s">
        <v>1385</v>
      </c>
      <c r="K127" s="1" t="s">
        <v>1712</v>
      </c>
      <c r="L127" s="1" t="s">
        <v>1563</v>
      </c>
      <c r="M127" s="1" t="s">
        <v>1958</v>
      </c>
      <c r="N127" s="1" t="s">
        <v>1959</v>
      </c>
    </row>
    <row r="128" spans="1:14" s="2" customFormat="1" x14ac:dyDescent="0.25">
      <c r="A128" s="1">
        <v>7356</v>
      </c>
      <c r="B128" s="1">
        <v>17600155231</v>
      </c>
      <c r="C128" s="1" t="s">
        <v>1960</v>
      </c>
      <c r="D128" s="1" t="s">
        <v>1355</v>
      </c>
      <c r="E128" s="1" t="s">
        <v>1961</v>
      </c>
      <c r="F128" s="1">
        <v>132</v>
      </c>
      <c r="G128" s="1" t="s">
        <v>812</v>
      </c>
      <c r="H128" s="1"/>
      <c r="I128" s="1" t="s">
        <v>1639</v>
      </c>
      <c r="J128" s="1" t="s">
        <v>1378</v>
      </c>
      <c r="K128" s="1" t="s">
        <v>1962</v>
      </c>
      <c r="L128" s="1" t="s">
        <v>1556</v>
      </c>
      <c r="M128" s="1" t="s">
        <v>1963</v>
      </c>
      <c r="N128" s="1" t="s">
        <v>1959</v>
      </c>
    </row>
    <row r="129" spans="1:14" x14ac:dyDescent="0.25">
      <c r="A129" s="1">
        <v>6965</v>
      </c>
      <c r="B129" s="1">
        <v>21100868294</v>
      </c>
      <c r="C129" s="1" t="s">
        <v>1964</v>
      </c>
      <c r="D129" s="1" t="s">
        <v>1355</v>
      </c>
      <c r="E129" s="1" t="s">
        <v>1965</v>
      </c>
      <c r="F129" s="1">
        <v>147</v>
      </c>
      <c r="G129" s="1" t="s">
        <v>812</v>
      </c>
      <c r="H129" s="1" t="s">
        <v>10</v>
      </c>
      <c r="I129" s="1" t="s">
        <v>1445</v>
      </c>
      <c r="J129" s="1" t="s">
        <v>1378</v>
      </c>
      <c r="K129" s="1" t="s">
        <v>1966</v>
      </c>
      <c r="L129" s="1" t="s">
        <v>1641</v>
      </c>
      <c r="M129" s="1" t="s">
        <v>1967</v>
      </c>
      <c r="N129" s="1" t="s">
        <v>1959</v>
      </c>
    </row>
    <row r="130" spans="1:14" s="2" customFormat="1" x14ac:dyDescent="0.25">
      <c r="A130" s="1">
        <v>6478</v>
      </c>
      <c r="B130" s="1">
        <v>21100395051</v>
      </c>
      <c r="C130" s="1" t="s">
        <v>1968</v>
      </c>
      <c r="D130" s="1" t="s">
        <v>1355</v>
      </c>
      <c r="E130" s="1" t="s">
        <v>1969</v>
      </c>
      <c r="F130" s="1">
        <v>169</v>
      </c>
      <c r="G130" s="1" t="s">
        <v>812</v>
      </c>
      <c r="H130" s="1" t="s">
        <v>10</v>
      </c>
      <c r="I130" s="1" t="s">
        <v>1639</v>
      </c>
      <c r="J130" s="1" t="s">
        <v>1378</v>
      </c>
      <c r="K130" s="1" t="s">
        <v>1970</v>
      </c>
      <c r="L130" s="1" t="s">
        <v>1373</v>
      </c>
      <c r="M130" s="1" t="s">
        <v>1971</v>
      </c>
      <c r="N130" s="1" t="s">
        <v>1959</v>
      </c>
    </row>
    <row r="131" spans="1:14" x14ac:dyDescent="0.25">
      <c r="A131" s="1">
        <v>4227</v>
      </c>
      <c r="B131" s="1">
        <v>16378</v>
      </c>
      <c r="C131" s="1" t="s">
        <v>1972</v>
      </c>
      <c r="D131" s="1" t="s">
        <v>1355</v>
      </c>
      <c r="E131" s="1" t="s">
        <v>1973</v>
      </c>
      <c r="F131" s="1">
        <v>304</v>
      </c>
      <c r="G131" s="1" t="s">
        <v>505</v>
      </c>
      <c r="H131" s="1" t="s">
        <v>10</v>
      </c>
      <c r="I131" s="1" t="s">
        <v>1416</v>
      </c>
      <c r="J131" s="1" t="s">
        <v>1378</v>
      </c>
      <c r="K131" s="1" t="s">
        <v>1974</v>
      </c>
      <c r="L131" s="1" t="s">
        <v>1975</v>
      </c>
      <c r="M131" s="1" t="s">
        <v>1976</v>
      </c>
      <c r="N131" s="1" t="s">
        <v>1977</v>
      </c>
    </row>
    <row r="132" spans="1:14" s="2" customFormat="1" x14ac:dyDescent="0.25">
      <c r="A132" s="1">
        <v>4846</v>
      </c>
      <c r="B132" s="1">
        <v>21100967718</v>
      </c>
      <c r="C132" s="1" t="s">
        <v>1978</v>
      </c>
      <c r="D132" s="1" t="s">
        <v>1355</v>
      </c>
      <c r="E132" s="1" t="s">
        <v>1979</v>
      </c>
      <c r="F132" s="1">
        <v>255</v>
      </c>
      <c r="G132" s="1" t="s">
        <v>505</v>
      </c>
      <c r="H132" s="1" t="s">
        <v>10</v>
      </c>
      <c r="I132" s="1" t="s">
        <v>1459</v>
      </c>
      <c r="J132" s="1" t="s">
        <v>1460</v>
      </c>
      <c r="K132" s="1" t="s">
        <v>1980</v>
      </c>
      <c r="L132" s="1" t="s">
        <v>1462</v>
      </c>
      <c r="M132" s="1" t="s">
        <v>1981</v>
      </c>
      <c r="N132" s="1" t="s">
        <v>1982</v>
      </c>
    </row>
    <row r="133" spans="1:14" s="2" customFormat="1" x14ac:dyDescent="0.25">
      <c r="A133" s="1">
        <v>4622</v>
      </c>
      <c r="B133" s="1">
        <v>21100839125</v>
      </c>
      <c r="C133" s="1" t="s">
        <v>1983</v>
      </c>
      <c r="D133" s="1" t="s">
        <v>1355</v>
      </c>
      <c r="E133" s="1" t="s">
        <v>1984</v>
      </c>
      <c r="F133" s="1">
        <v>271</v>
      </c>
      <c r="G133" s="1" t="s">
        <v>505</v>
      </c>
      <c r="H133" s="1" t="s">
        <v>10</v>
      </c>
      <c r="I133" s="1" t="s">
        <v>1459</v>
      </c>
      <c r="J133" s="1" t="s">
        <v>1460</v>
      </c>
      <c r="K133" s="1" t="s">
        <v>1985</v>
      </c>
      <c r="L133" s="1" t="s">
        <v>1986</v>
      </c>
      <c r="M133" s="1" t="s">
        <v>1987</v>
      </c>
      <c r="N133" s="1" t="s">
        <v>1988</v>
      </c>
    </row>
    <row r="134" spans="1:14" x14ac:dyDescent="0.25">
      <c r="A134" s="1">
        <v>6919</v>
      </c>
      <c r="B134" s="1">
        <v>21100242238</v>
      </c>
      <c r="C134" s="1" t="s">
        <v>1989</v>
      </c>
      <c r="D134" s="1" t="s">
        <v>1355</v>
      </c>
      <c r="E134" s="1" t="s">
        <v>1990</v>
      </c>
      <c r="F134" s="1">
        <v>149</v>
      </c>
      <c r="G134" s="1" t="s">
        <v>812</v>
      </c>
      <c r="H134" s="1" t="s">
        <v>10</v>
      </c>
      <c r="I134" s="1" t="s">
        <v>1991</v>
      </c>
      <c r="J134" s="1" t="s">
        <v>1371</v>
      </c>
      <c r="K134" s="1" t="s">
        <v>1992</v>
      </c>
      <c r="L134" s="1" t="s">
        <v>1450</v>
      </c>
      <c r="M134" s="1" t="s">
        <v>1993</v>
      </c>
      <c r="N134" s="1" t="s">
        <v>1988</v>
      </c>
    </row>
    <row r="135" spans="1:14" x14ac:dyDescent="0.25">
      <c r="A135" s="1">
        <v>5175</v>
      </c>
      <c r="B135" s="1">
        <v>21100897136</v>
      </c>
      <c r="C135" s="1" t="s">
        <v>1994</v>
      </c>
      <c r="D135" s="1" t="s">
        <v>1355</v>
      </c>
      <c r="E135" s="1" t="s">
        <v>1995</v>
      </c>
      <c r="F135" s="1">
        <v>234</v>
      </c>
      <c r="G135" s="1" t="s">
        <v>309</v>
      </c>
      <c r="H135" s="1" t="s">
        <v>10</v>
      </c>
      <c r="I135" s="1" t="s">
        <v>1996</v>
      </c>
      <c r="J135" s="1" t="s">
        <v>1460</v>
      </c>
      <c r="K135" s="1" t="s">
        <v>1997</v>
      </c>
      <c r="L135" s="1" t="s">
        <v>1429</v>
      </c>
      <c r="M135" s="1" t="s">
        <v>1998</v>
      </c>
      <c r="N135" s="1" t="s">
        <v>1999</v>
      </c>
    </row>
    <row r="136" spans="1:14" x14ac:dyDescent="0.25">
      <c r="A136" s="1">
        <v>6241</v>
      </c>
      <c r="B136" s="1">
        <v>21101033081</v>
      </c>
      <c r="C136" s="1" t="s">
        <v>2000</v>
      </c>
      <c r="D136" s="1" t="s">
        <v>1355</v>
      </c>
      <c r="E136" s="1" t="s">
        <v>2001</v>
      </c>
      <c r="F136" s="1">
        <v>180</v>
      </c>
      <c r="G136" s="1" t="s">
        <v>505</v>
      </c>
      <c r="H136" s="1" t="s">
        <v>10</v>
      </c>
      <c r="I136" s="1" t="s">
        <v>1422</v>
      </c>
      <c r="J136" s="1" t="s">
        <v>1371</v>
      </c>
      <c r="K136" s="1" t="s">
        <v>1712</v>
      </c>
      <c r="L136" s="1" t="s">
        <v>1641</v>
      </c>
      <c r="M136" s="1" t="s">
        <v>2002</v>
      </c>
      <c r="N136" s="1" t="s">
        <v>2003</v>
      </c>
    </row>
    <row r="137" spans="1:14" s="2" customFormat="1" x14ac:dyDescent="0.25">
      <c r="A137" s="1">
        <v>4086</v>
      </c>
      <c r="B137" s="1">
        <v>21100824974</v>
      </c>
      <c r="C137" s="1" t="s">
        <v>2004</v>
      </c>
      <c r="D137" s="1" t="s">
        <v>1355</v>
      </c>
      <c r="E137" s="1" t="s">
        <v>2005</v>
      </c>
      <c r="F137" s="1">
        <v>316</v>
      </c>
      <c r="G137" s="1" t="s">
        <v>505</v>
      </c>
      <c r="H137" s="1" t="s">
        <v>10</v>
      </c>
      <c r="I137" s="1" t="s">
        <v>1403</v>
      </c>
      <c r="J137" s="1" t="s">
        <v>1404</v>
      </c>
      <c r="K137" s="1" t="s">
        <v>2006</v>
      </c>
      <c r="L137" s="1" t="s">
        <v>2007</v>
      </c>
      <c r="M137" s="1" t="s">
        <v>2008</v>
      </c>
      <c r="N137" s="1" t="s">
        <v>2009</v>
      </c>
    </row>
    <row r="138" spans="1:14" s="2" customFormat="1" x14ac:dyDescent="0.25">
      <c r="A138" s="1">
        <v>7159</v>
      </c>
      <c r="B138" s="1">
        <v>4700152478</v>
      </c>
      <c r="C138" s="1" t="s">
        <v>2010</v>
      </c>
      <c r="D138" s="1" t="s">
        <v>1355</v>
      </c>
      <c r="E138" s="1" t="s">
        <v>2011</v>
      </c>
      <c r="F138" s="1">
        <v>140</v>
      </c>
      <c r="G138" s="1" t="s">
        <v>812</v>
      </c>
      <c r="H138" s="1" t="s">
        <v>10</v>
      </c>
      <c r="I138" s="1" t="s">
        <v>1357</v>
      </c>
      <c r="J138" s="1" t="s">
        <v>1358</v>
      </c>
      <c r="K138" s="1" t="s">
        <v>2012</v>
      </c>
      <c r="L138" s="1" t="s">
        <v>2013</v>
      </c>
      <c r="M138" s="1" t="s">
        <v>2014</v>
      </c>
      <c r="N138" s="1" t="s">
        <v>2009</v>
      </c>
    </row>
    <row r="139" spans="1:14" x14ac:dyDescent="0.25">
      <c r="A139" s="1">
        <v>8221</v>
      </c>
      <c r="B139" s="1">
        <v>15543</v>
      </c>
      <c r="C139" s="1" t="s">
        <v>2015</v>
      </c>
      <c r="D139" s="1" t="s">
        <v>1355</v>
      </c>
      <c r="E139" s="1" t="s">
        <v>2016</v>
      </c>
      <c r="F139" s="1">
        <v>102</v>
      </c>
      <c r="G139" s="1" t="s">
        <v>812</v>
      </c>
      <c r="H139" s="1" t="s">
        <v>10</v>
      </c>
      <c r="I139" s="1" t="s">
        <v>2017</v>
      </c>
      <c r="J139" s="1" t="s">
        <v>1358</v>
      </c>
      <c r="K139" s="1" t="s">
        <v>2018</v>
      </c>
      <c r="L139" s="1" t="s">
        <v>2019</v>
      </c>
      <c r="M139" s="1" t="s">
        <v>2020</v>
      </c>
      <c r="N139" s="1" t="s">
        <v>2021</v>
      </c>
    </row>
    <row r="140" spans="1:14" s="2" customFormat="1" x14ac:dyDescent="0.25">
      <c r="A140" s="1">
        <v>4334</v>
      </c>
      <c r="B140" s="1">
        <v>15073</v>
      </c>
      <c r="C140" s="1" t="s">
        <v>2022</v>
      </c>
      <c r="D140" s="1" t="s">
        <v>1355</v>
      </c>
      <c r="E140" s="1" t="s">
        <v>2023</v>
      </c>
      <c r="F140" s="1">
        <v>294</v>
      </c>
      <c r="G140" s="1" t="s">
        <v>505</v>
      </c>
      <c r="H140" s="1"/>
      <c r="I140" s="1" t="s">
        <v>1377</v>
      </c>
      <c r="J140" s="1" t="s">
        <v>1378</v>
      </c>
      <c r="K140" s="1" t="s">
        <v>2024</v>
      </c>
      <c r="L140" s="1" t="s">
        <v>2025</v>
      </c>
      <c r="M140" s="1" t="s">
        <v>2026</v>
      </c>
      <c r="N140" s="1" t="s">
        <v>2027</v>
      </c>
    </row>
    <row r="141" spans="1:14" x14ac:dyDescent="0.25">
      <c r="A141" s="1">
        <v>6441</v>
      </c>
      <c r="B141" s="1">
        <v>21100211330</v>
      </c>
      <c r="C141" s="1" t="s">
        <v>2028</v>
      </c>
      <c r="D141" s="1" t="s">
        <v>1355</v>
      </c>
      <c r="E141" s="1" t="s">
        <v>2029</v>
      </c>
      <c r="F141" s="1">
        <v>170</v>
      </c>
      <c r="G141" s="1" t="s">
        <v>812</v>
      </c>
      <c r="I141" s="1" t="s">
        <v>1445</v>
      </c>
      <c r="J141" s="1" t="s">
        <v>1378</v>
      </c>
      <c r="K141" s="1" t="s">
        <v>2030</v>
      </c>
      <c r="L141" s="1" t="s">
        <v>1441</v>
      </c>
      <c r="M141" s="1" t="s">
        <v>2031</v>
      </c>
      <c r="N141" s="1" t="s">
        <v>2032</v>
      </c>
    </row>
    <row r="142" spans="1:14" s="2" customFormat="1" x14ac:dyDescent="0.25">
      <c r="A142" s="1">
        <v>1205</v>
      </c>
      <c r="B142" s="1">
        <v>21100829245</v>
      </c>
      <c r="C142" s="1" t="s">
        <v>2033</v>
      </c>
      <c r="D142" s="1" t="s">
        <v>1355</v>
      </c>
      <c r="E142" s="1" t="s">
        <v>2034</v>
      </c>
      <c r="F142" s="1">
        <v>895</v>
      </c>
      <c r="G142" s="1" t="s">
        <v>309</v>
      </c>
      <c r="H142" s="1" t="s">
        <v>10</v>
      </c>
      <c r="I142" s="1" t="s">
        <v>1991</v>
      </c>
      <c r="J142" s="1" t="s">
        <v>1371</v>
      </c>
      <c r="K142" s="1" t="s">
        <v>2035</v>
      </c>
      <c r="L142" s="1" t="s">
        <v>1475</v>
      </c>
      <c r="M142" s="1" t="s">
        <v>2036</v>
      </c>
      <c r="N142" s="1" t="s">
        <v>2032</v>
      </c>
    </row>
    <row r="143" spans="1:14" s="2" customFormat="1" x14ac:dyDescent="0.25">
      <c r="A143" s="1">
        <v>6326</v>
      </c>
      <c r="B143" s="1">
        <v>15075</v>
      </c>
      <c r="C143" s="1" t="s">
        <v>2022</v>
      </c>
      <c r="D143" s="1" t="s">
        <v>1355</v>
      </c>
      <c r="E143" s="1" t="s">
        <v>2037</v>
      </c>
      <c r="F143" s="1">
        <v>176</v>
      </c>
      <c r="G143" s="1" t="s">
        <v>812</v>
      </c>
      <c r="H143" s="1"/>
      <c r="I143" s="1" t="s">
        <v>1533</v>
      </c>
      <c r="J143" s="1" t="s">
        <v>1378</v>
      </c>
      <c r="K143" s="1" t="s">
        <v>2038</v>
      </c>
      <c r="L143" s="1" t="s">
        <v>2039</v>
      </c>
      <c r="M143" s="1" t="s">
        <v>2040</v>
      </c>
      <c r="N143" s="1" t="s">
        <v>2032</v>
      </c>
    </row>
    <row r="144" spans="1:14" s="2" customFormat="1" x14ac:dyDescent="0.25">
      <c r="A144" s="1">
        <v>5433</v>
      </c>
      <c r="B144" s="1">
        <v>17537</v>
      </c>
      <c r="C144" s="1" t="s">
        <v>2041</v>
      </c>
      <c r="D144" s="1" t="s">
        <v>1355</v>
      </c>
      <c r="E144" s="1" t="s">
        <v>2042</v>
      </c>
      <c r="F144" s="1">
        <v>219</v>
      </c>
      <c r="G144" s="1" t="s">
        <v>812</v>
      </c>
      <c r="H144" s="1" t="s">
        <v>10</v>
      </c>
      <c r="I144" s="1" t="s">
        <v>1422</v>
      </c>
      <c r="J144" s="1" t="s">
        <v>1371</v>
      </c>
      <c r="K144" s="1" t="s">
        <v>1454</v>
      </c>
      <c r="L144" s="1" t="s">
        <v>2043</v>
      </c>
      <c r="M144" s="1" t="s">
        <v>2044</v>
      </c>
      <c r="N144" s="1" t="s">
        <v>2032</v>
      </c>
    </row>
    <row r="145" spans="1:14" x14ac:dyDescent="0.25">
      <c r="A145" s="1">
        <v>3205</v>
      </c>
      <c r="B145" s="1">
        <v>21100456724</v>
      </c>
      <c r="C145" s="1" t="s">
        <v>2045</v>
      </c>
      <c r="D145" s="1" t="s">
        <v>1355</v>
      </c>
      <c r="E145" s="1" t="s">
        <v>2046</v>
      </c>
      <c r="F145" s="1">
        <v>418</v>
      </c>
      <c r="G145" s="1" t="s">
        <v>505</v>
      </c>
      <c r="H145" s="1" t="s">
        <v>10</v>
      </c>
      <c r="I145" s="1" t="s">
        <v>1422</v>
      </c>
      <c r="J145" s="1" t="s">
        <v>1371</v>
      </c>
      <c r="K145" s="1" t="s">
        <v>1712</v>
      </c>
      <c r="L145" s="1" t="s">
        <v>1475</v>
      </c>
      <c r="M145" s="1" t="s">
        <v>2047</v>
      </c>
      <c r="N145" s="1" t="s">
        <v>2032</v>
      </c>
    </row>
    <row r="146" spans="1:14" x14ac:dyDescent="0.25">
      <c r="A146" s="1">
        <v>1716</v>
      </c>
      <c r="B146" s="1">
        <v>14659</v>
      </c>
      <c r="C146" s="1" t="s">
        <v>2048</v>
      </c>
      <c r="D146" s="1" t="s">
        <v>1355</v>
      </c>
      <c r="E146" s="1" t="s">
        <v>2049</v>
      </c>
      <c r="F146" s="1">
        <v>716</v>
      </c>
      <c r="G146" s="1" t="s">
        <v>309</v>
      </c>
      <c r="H146" s="1" t="s">
        <v>10</v>
      </c>
      <c r="I146" s="1" t="s">
        <v>1422</v>
      </c>
      <c r="J146" s="1" t="s">
        <v>1371</v>
      </c>
      <c r="K146" s="1" t="s">
        <v>1712</v>
      </c>
      <c r="L146" s="1" t="s">
        <v>2050</v>
      </c>
      <c r="M146" s="1" t="s">
        <v>2051</v>
      </c>
      <c r="N146" s="1" t="s">
        <v>2032</v>
      </c>
    </row>
    <row r="147" spans="1:14" x14ac:dyDescent="0.25">
      <c r="A147" s="1">
        <v>159</v>
      </c>
      <c r="B147" s="1">
        <v>15849</v>
      </c>
      <c r="C147" s="1" t="s">
        <v>2052</v>
      </c>
      <c r="D147" s="1" t="s">
        <v>1355</v>
      </c>
      <c r="E147" s="1" t="s">
        <v>2053</v>
      </c>
      <c r="F147" s="1">
        <v>2520</v>
      </c>
      <c r="G147" s="1" t="s">
        <v>6</v>
      </c>
      <c r="H147" s="1" t="s">
        <v>10</v>
      </c>
      <c r="I147" s="1" t="s">
        <v>1701</v>
      </c>
      <c r="J147" s="1" t="s">
        <v>1385</v>
      </c>
      <c r="K147" s="1" t="s">
        <v>2054</v>
      </c>
      <c r="L147" s="1" t="s">
        <v>1387</v>
      </c>
      <c r="M147" s="1" t="s">
        <v>2055</v>
      </c>
      <c r="N147" s="1" t="s">
        <v>2032</v>
      </c>
    </row>
    <row r="148" spans="1:14" x14ac:dyDescent="0.25">
      <c r="A148" s="1">
        <v>7651</v>
      </c>
      <c r="B148" s="1">
        <v>21100945158</v>
      </c>
      <c r="C148" s="1" t="s">
        <v>2056</v>
      </c>
      <c r="D148" s="1" t="s">
        <v>1355</v>
      </c>
      <c r="E148" s="1" t="s">
        <v>2057</v>
      </c>
      <c r="F148" s="1">
        <v>121</v>
      </c>
      <c r="G148" s="1" t="s">
        <v>812</v>
      </c>
      <c r="I148" s="1" t="s">
        <v>1445</v>
      </c>
      <c r="J148" s="1" t="s">
        <v>1378</v>
      </c>
      <c r="K148" s="1" t="s">
        <v>2058</v>
      </c>
      <c r="L148" s="1" t="s">
        <v>1641</v>
      </c>
      <c r="M148" s="1" t="s">
        <v>2059</v>
      </c>
      <c r="N148" s="1" t="s">
        <v>2032</v>
      </c>
    </row>
    <row r="149" spans="1:14" x14ac:dyDescent="0.25">
      <c r="A149" s="1">
        <v>5383</v>
      </c>
      <c r="B149" s="1">
        <v>19700190355</v>
      </c>
      <c r="C149" s="1" t="s">
        <v>2060</v>
      </c>
      <c r="D149" s="1" t="s">
        <v>1355</v>
      </c>
      <c r="E149" s="1" t="s">
        <v>2061</v>
      </c>
      <c r="F149" s="1">
        <v>222</v>
      </c>
      <c r="G149" s="1" t="s">
        <v>812</v>
      </c>
      <c r="H149" s="1" t="s">
        <v>10</v>
      </c>
      <c r="I149" s="1" t="s">
        <v>1357</v>
      </c>
      <c r="J149" s="1" t="s">
        <v>1358</v>
      </c>
      <c r="K149" s="1" t="s">
        <v>2062</v>
      </c>
      <c r="L149" s="1" t="s">
        <v>2063</v>
      </c>
      <c r="M149" s="1" t="s">
        <v>2064</v>
      </c>
      <c r="N149" s="1" t="s">
        <v>2032</v>
      </c>
    </row>
    <row r="150" spans="1:14" x14ac:dyDescent="0.25">
      <c r="A150" s="1">
        <v>7687</v>
      </c>
      <c r="B150" s="1">
        <v>21100850734</v>
      </c>
      <c r="C150" s="1" t="s">
        <v>2065</v>
      </c>
      <c r="D150" s="1" t="s">
        <v>1355</v>
      </c>
      <c r="E150" s="1" t="s">
        <v>2066</v>
      </c>
      <c r="F150" s="1">
        <v>120</v>
      </c>
      <c r="G150" s="1" t="s">
        <v>812</v>
      </c>
      <c r="H150" s="1" t="s">
        <v>10</v>
      </c>
      <c r="I150" s="1" t="s">
        <v>1445</v>
      </c>
      <c r="J150" s="1" t="s">
        <v>1378</v>
      </c>
      <c r="K150" s="1" t="s">
        <v>2067</v>
      </c>
      <c r="L150" s="1" t="s">
        <v>1551</v>
      </c>
      <c r="M150" s="1" t="s">
        <v>2068</v>
      </c>
      <c r="N150" s="1" t="s">
        <v>2032</v>
      </c>
    </row>
    <row r="151" spans="1:14" x14ac:dyDescent="0.25">
      <c r="A151" s="1">
        <v>1144</v>
      </c>
      <c r="B151" s="1">
        <v>21100943924</v>
      </c>
      <c r="C151" s="1" t="s">
        <v>2069</v>
      </c>
      <c r="D151" s="1" t="s">
        <v>1355</v>
      </c>
      <c r="E151" s="1" t="s">
        <v>2070</v>
      </c>
      <c r="F151" s="1">
        <v>920</v>
      </c>
      <c r="G151" s="1" t="s">
        <v>6</v>
      </c>
      <c r="H151" s="1" t="s">
        <v>10</v>
      </c>
      <c r="I151" s="1" t="s">
        <v>1991</v>
      </c>
      <c r="J151" s="1" t="s">
        <v>1371</v>
      </c>
      <c r="K151" s="1" t="s">
        <v>2071</v>
      </c>
      <c r="L151" s="1" t="s">
        <v>1622</v>
      </c>
      <c r="M151" s="1" t="s">
        <v>2072</v>
      </c>
      <c r="N151" s="1" t="s">
        <v>2032</v>
      </c>
    </row>
    <row r="152" spans="1:14" x14ac:dyDescent="0.25">
      <c r="A152" s="1">
        <v>2528</v>
      </c>
      <c r="B152" s="1">
        <v>21100238633</v>
      </c>
      <c r="C152" s="1" t="s">
        <v>2073</v>
      </c>
      <c r="D152" s="1" t="s">
        <v>1355</v>
      </c>
      <c r="E152" s="1" t="s">
        <v>2074</v>
      </c>
      <c r="F152" s="1">
        <v>529</v>
      </c>
      <c r="G152" s="1" t="s">
        <v>309</v>
      </c>
      <c r="H152" s="1" t="s">
        <v>10</v>
      </c>
      <c r="I152" s="1" t="s">
        <v>1459</v>
      </c>
      <c r="J152" s="1" t="s">
        <v>1460</v>
      </c>
      <c r="K152" s="1" t="s">
        <v>2075</v>
      </c>
      <c r="L152" s="1" t="s">
        <v>1563</v>
      </c>
      <c r="M152" s="1" t="s">
        <v>2076</v>
      </c>
      <c r="N152" s="1" t="s">
        <v>2077</v>
      </c>
    </row>
    <row r="153" spans="1:14" s="2" customFormat="1" x14ac:dyDescent="0.25">
      <c r="A153" s="1">
        <v>6165</v>
      </c>
      <c r="B153" s="1">
        <v>21100391500</v>
      </c>
      <c r="C153" s="1" t="s">
        <v>2078</v>
      </c>
      <c r="D153" s="1" t="s">
        <v>1355</v>
      </c>
      <c r="E153" s="1">
        <v>3700046</v>
      </c>
      <c r="F153" s="1">
        <v>184</v>
      </c>
      <c r="G153" s="1" t="s">
        <v>812</v>
      </c>
      <c r="H153" s="1"/>
      <c r="I153" s="1" t="s">
        <v>1422</v>
      </c>
      <c r="J153" s="1" t="s">
        <v>1371</v>
      </c>
      <c r="K153" s="1" t="s">
        <v>2079</v>
      </c>
      <c r="L153" s="1" t="s">
        <v>2080</v>
      </c>
      <c r="M153" s="1" t="s">
        <v>2081</v>
      </c>
      <c r="N153" s="1" t="s">
        <v>2082</v>
      </c>
    </row>
    <row r="154" spans="1:14" x14ac:dyDescent="0.25">
      <c r="A154" s="1">
        <v>3534</v>
      </c>
      <c r="B154" s="1">
        <v>21101064919</v>
      </c>
      <c r="C154" s="1" t="s">
        <v>2083</v>
      </c>
      <c r="D154" s="1" t="s">
        <v>1355</v>
      </c>
      <c r="E154" s="1" t="s">
        <v>2084</v>
      </c>
      <c r="F154" s="1">
        <v>374</v>
      </c>
      <c r="G154" s="1" t="s">
        <v>309</v>
      </c>
      <c r="H154" s="1" t="s">
        <v>10</v>
      </c>
      <c r="I154" s="1" t="s">
        <v>1701</v>
      </c>
      <c r="J154" s="1" t="s">
        <v>1385</v>
      </c>
      <c r="K154" s="1" t="s">
        <v>2085</v>
      </c>
      <c r="L154" s="1" t="s">
        <v>1641</v>
      </c>
      <c r="M154" s="1" t="s">
        <v>2086</v>
      </c>
      <c r="N154" s="1" t="s">
        <v>2087</v>
      </c>
    </row>
    <row r="155" spans="1:14" x14ac:dyDescent="0.25">
      <c r="A155" s="1">
        <v>4254</v>
      </c>
      <c r="B155" s="1">
        <v>19300157111</v>
      </c>
      <c r="C155" s="1" t="s">
        <v>2088</v>
      </c>
      <c r="D155" s="1" t="s">
        <v>1355</v>
      </c>
      <c r="E155" s="1" t="s">
        <v>2089</v>
      </c>
      <c r="F155" s="1">
        <v>302</v>
      </c>
      <c r="G155" s="1" t="s">
        <v>505</v>
      </c>
      <c r="H155" s="1" t="s">
        <v>10</v>
      </c>
      <c r="I155" s="1" t="s">
        <v>1357</v>
      </c>
      <c r="J155" s="1" t="s">
        <v>1358</v>
      </c>
      <c r="K155" s="1" t="s">
        <v>2090</v>
      </c>
      <c r="L155" s="1" t="s">
        <v>1393</v>
      </c>
      <c r="M155" s="1" t="s">
        <v>2091</v>
      </c>
      <c r="N155" s="1" t="s">
        <v>2087</v>
      </c>
    </row>
    <row r="156" spans="1:14" x14ac:dyDescent="0.25">
      <c r="A156" s="1">
        <v>5214</v>
      </c>
      <c r="B156" s="1">
        <v>21100890383</v>
      </c>
      <c r="C156" s="1" t="s">
        <v>2092</v>
      </c>
      <c r="D156" s="1" t="s">
        <v>1355</v>
      </c>
      <c r="E156" s="1" t="s">
        <v>2093</v>
      </c>
      <c r="F156" s="1">
        <v>231</v>
      </c>
      <c r="G156" s="1" t="s">
        <v>505</v>
      </c>
      <c r="H156" s="1" t="s">
        <v>10</v>
      </c>
      <c r="I156" s="1" t="s">
        <v>2094</v>
      </c>
      <c r="J156" s="1" t="s">
        <v>1460</v>
      </c>
      <c r="K156" s="1" t="s">
        <v>2095</v>
      </c>
      <c r="L156" s="1" t="s">
        <v>1441</v>
      </c>
      <c r="M156" s="1" t="s">
        <v>2096</v>
      </c>
      <c r="N156" s="1" t="s">
        <v>2097</v>
      </c>
    </row>
    <row r="157" spans="1:14" s="2" customFormat="1" x14ac:dyDescent="0.25">
      <c r="A157" s="1">
        <v>5779</v>
      </c>
      <c r="B157" s="1">
        <v>21100830705</v>
      </c>
      <c r="C157" s="1" t="s">
        <v>2098</v>
      </c>
      <c r="D157" s="1" t="s">
        <v>1355</v>
      </c>
      <c r="E157" s="1" t="s">
        <v>2099</v>
      </c>
      <c r="F157" s="1">
        <v>202</v>
      </c>
      <c r="G157" s="1" t="s">
        <v>505</v>
      </c>
      <c r="H157" s="1" t="s">
        <v>10</v>
      </c>
      <c r="I157" s="1" t="s">
        <v>1459</v>
      </c>
      <c r="J157" s="1" t="s">
        <v>1460</v>
      </c>
      <c r="K157" s="1" t="s">
        <v>2100</v>
      </c>
      <c r="L157" s="1" t="s">
        <v>1551</v>
      </c>
      <c r="M157" s="1" t="s">
        <v>2101</v>
      </c>
      <c r="N157" s="1" t="s">
        <v>2102</v>
      </c>
    </row>
    <row r="158" spans="1:14" x14ac:dyDescent="0.25">
      <c r="A158" s="1">
        <v>7641</v>
      </c>
      <c r="B158" s="1">
        <v>21101045037</v>
      </c>
      <c r="C158" s="1" t="s">
        <v>2103</v>
      </c>
      <c r="D158" s="1" t="s">
        <v>1355</v>
      </c>
      <c r="E158" s="1" t="s">
        <v>2104</v>
      </c>
      <c r="F158" s="1">
        <v>121</v>
      </c>
      <c r="G158" s="1" t="s">
        <v>812</v>
      </c>
      <c r="H158" s="1" t="s">
        <v>10</v>
      </c>
      <c r="I158" s="1" t="s">
        <v>1357</v>
      </c>
      <c r="J158" s="1" t="s">
        <v>1358</v>
      </c>
      <c r="K158" s="1" t="s">
        <v>2105</v>
      </c>
      <c r="L158" s="1" t="s">
        <v>1462</v>
      </c>
      <c r="M158" s="1" t="s">
        <v>2106</v>
      </c>
      <c r="N158" s="1" t="s">
        <v>2107</v>
      </c>
    </row>
    <row r="159" spans="1:14" s="2" customFormat="1" x14ac:dyDescent="0.25">
      <c r="A159" s="1">
        <v>3790</v>
      </c>
      <c r="B159" s="1">
        <v>23830</v>
      </c>
      <c r="C159" s="1" t="s">
        <v>2108</v>
      </c>
      <c r="D159" s="1" t="s">
        <v>1355</v>
      </c>
      <c r="E159" s="1" t="s">
        <v>2109</v>
      </c>
      <c r="F159" s="1">
        <v>346</v>
      </c>
      <c r="G159" s="1" t="s">
        <v>505</v>
      </c>
      <c r="H159" s="1" t="s">
        <v>10</v>
      </c>
      <c r="I159" s="1" t="s">
        <v>1422</v>
      </c>
      <c r="J159" s="1" t="s">
        <v>1371</v>
      </c>
      <c r="K159" s="1" t="s">
        <v>2110</v>
      </c>
      <c r="L159" s="1" t="s">
        <v>2111</v>
      </c>
      <c r="M159" s="1" t="s">
        <v>2112</v>
      </c>
      <c r="N159" s="1" t="s">
        <v>2107</v>
      </c>
    </row>
    <row r="160" spans="1:14" x14ac:dyDescent="0.25">
      <c r="A160" s="1">
        <v>7109</v>
      </c>
      <c r="B160" s="1">
        <v>21100893272</v>
      </c>
      <c r="C160" s="1" t="s">
        <v>2113</v>
      </c>
      <c r="D160" s="1" t="s">
        <v>1355</v>
      </c>
      <c r="E160" s="1" t="s">
        <v>2114</v>
      </c>
      <c r="F160" s="1">
        <v>142</v>
      </c>
      <c r="G160" s="1" t="s">
        <v>812</v>
      </c>
      <c r="H160" s="1" t="s">
        <v>10</v>
      </c>
      <c r="I160" s="1" t="s">
        <v>1614</v>
      </c>
      <c r="J160" s="1" t="s">
        <v>1358</v>
      </c>
      <c r="K160" s="1" t="s">
        <v>2115</v>
      </c>
      <c r="L160" s="1" t="s">
        <v>1418</v>
      </c>
      <c r="M160" s="1" t="s">
        <v>2116</v>
      </c>
      <c r="N160" s="1" t="s">
        <v>2117</v>
      </c>
    </row>
    <row r="161" spans="1:14" x14ac:dyDescent="0.25">
      <c r="A161" s="1">
        <v>5026</v>
      </c>
      <c r="B161" s="1">
        <v>21100212700</v>
      </c>
      <c r="C161" s="1" t="s">
        <v>2118</v>
      </c>
      <c r="D161" s="1" t="s">
        <v>1355</v>
      </c>
      <c r="E161" s="1" t="s">
        <v>2119</v>
      </c>
      <c r="F161" s="1">
        <v>244</v>
      </c>
      <c r="G161" s="1" t="s">
        <v>505</v>
      </c>
      <c r="H161" s="1" t="s">
        <v>10</v>
      </c>
      <c r="I161" s="1" t="s">
        <v>1357</v>
      </c>
      <c r="J161" s="1" t="s">
        <v>1358</v>
      </c>
      <c r="K161" s="1" t="s">
        <v>2120</v>
      </c>
      <c r="L161" s="1" t="s">
        <v>1380</v>
      </c>
      <c r="M161" s="1" t="s">
        <v>2121</v>
      </c>
      <c r="N161" s="1" t="s">
        <v>2122</v>
      </c>
    </row>
    <row r="162" spans="1:14" x14ac:dyDescent="0.25">
      <c r="A162" s="1">
        <v>1181</v>
      </c>
      <c r="B162" s="1">
        <v>21100778661</v>
      </c>
      <c r="C162" s="1" t="s">
        <v>2123</v>
      </c>
      <c r="D162" s="1" t="s">
        <v>1355</v>
      </c>
      <c r="E162" s="1" t="s">
        <v>2124</v>
      </c>
      <c r="F162" s="1">
        <v>905</v>
      </c>
      <c r="G162" s="1" t="s">
        <v>6</v>
      </c>
      <c r="H162" s="1" t="s">
        <v>10</v>
      </c>
      <c r="I162" s="1" t="s">
        <v>1701</v>
      </c>
      <c r="J162" s="1" t="s">
        <v>1385</v>
      </c>
      <c r="K162" s="1" t="s">
        <v>2085</v>
      </c>
      <c r="L162" s="1" t="s">
        <v>1462</v>
      </c>
      <c r="M162" s="1" t="s">
        <v>2125</v>
      </c>
      <c r="N162" s="1" t="s">
        <v>2126</v>
      </c>
    </row>
    <row r="163" spans="1:14" s="2" customFormat="1" x14ac:dyDescent="0.25">
      <c r="A163" s="1">
        <v>3502</v>
      </c>
      <c r="B163" s="1">
        <v>21100427221</v>
      </c>
      <c r="C163" s="1" t="s">
        <v>2127</v>
      </c>
      <c r="D163" s="1" t="s">
        <v>1355</v>
      </c>
      <c r="E163" s="1" t="s">
        <v>2128</v>
      </c>
      <c r="F163" s="1">
        <v>379</v>
      </c>
      <c r="G163" s="1" t="s">
        <v>505</v>
      </c>
      <c r="H163" s="1"/>
      <c r="I163" s="1" t="s">
        <v>1466</v>
      </c>
      <c r="J163" s="1" t="s">
        <v>1385</v>
      </c>
      <c r="K163" s="1" t="s">
        <v>2129</v>
      </c>
      <c r="L163" s="1" t="s">
        <v>1475</v>
      </c>
      <c r="M163" s="1" t="s">
        <v>2130</v>
      </c>
      <c r="N163" s="1" t="s">
        <v>2126</v>
      </c>
    </row>
    <row r="164" spans="1:14" x14ac:dyDescent="0.25">
      <c r="A164" s="1">
        <v>6166</v>
      </c>
      <c r="B164" s="1">
        <v>21100786911</v>
      </c>
      <c r="C164" s="1" t="s">
        <v>2131</v>
      </c>
      <c r="D164" s="1" t="s">
        <v>1355</v>
      </c>
      <c r="E164" s="1" t="s">
        <v>2132</v>
      </c>
      <c r="F164" s="1">
        <v>184</v>
      </c>
      <c r="G164" s="1" t="s">
        <v>505</v>
      </c>
      <c r="H164" s="1" t="s">
        <v>10</v>
      </c>
      <c r="I164" s="1" t="s">
        <v>1410</v>
      </c>
      <c r="J164" s="1" t="s">
        <v>1378</v>
      </c>
      <c r="K164" s="1" t="s">
        <v>2133</v>
      </c>
      <c r="L164" s="1" t="s">
        <v>1462</v>
      </c>
      <c r="M164" s="1" t="s">
        <v>2134</v>
      </c>
      <c r="N164" s="1" t="s">
        <v>2126</v>
      </c>
    </row>
    <row r="165" spans="1:14" x14ac:dyDescent="0.25">
      <c r="A165" s="1">
        <v>6185</v>
      </c>
      <c r="B165" s="1">
        <v>21100888810</v>
      </c>
      <c r="C165" s="1" t="s">
        <v>2135</v>
      </c>
      <c r="D165" s="1" t="s">
        <v>1355</v>
      </c>
      <c r="E165" s="1" t="s">
        <v>2136</v>
      </c>
      <c r="F165" s="1">
        <v>183</v>
      </c>
      <c r="G165" s="1" t="s">
        <v>505</v>
      </c>
      <c r="H165" s="1" t="s">
        <v>10</v>
      </c>
      <c r="I165" s="1" t="s">
        <v>1533</v>
      </c>
      <c r="J165" s="1" t="s">
        <v>1378</v>
      </c>
      <c r="K165" s="1" t="s">
        <v>2137</v>
      </c>
      <c r="L165" s="1" t="s">
        <v>1641</v>
      </c>
      <c r="M165" s="1" t="s">
        <v>2138</v>
      </c>
      <c r="N165" s="1" t="s">
        <v>2139</v>
      </c>
    </row>
    <row r="166" spans="1:14" x14ac:dyDescent="0.25">
      <c r="A166" s="1">
        <v>3061</v>
      </c>
      <c r="B166" s="1">
        <v>21100208020</v>
      </c>
      <c r="C166" s="1" t="s">
        <v>2140</v>
      </c>
      <c r="D166" s="1" t="s">
        <v>1355</v>
      </c>
      <c r="E166" s="1" t="s">
        <v>2141</v>
      </c>
      <c r="F166" s="1">
        <v>439</v>
      </c>
      <c r="G166" s="1" t="s">
        <v>309</v>
      </c>
      <c r="H166" s="1" t="s">
        <v>10</v>
      </c>
      <c r="I166" s="1" t="s">
        <v>1533</v>
      </c>
      <c r="J166" s="1" t="s">
        <v>1378</v>
      </c>
      <c r="K166" s="1" t="s">
        <v>2142</v>
      </c>
      <c r="L166" s="1" t="s">
        <v>1524</v>
      </c>
      <c r="M166" s="1" t="s">
        <v>2143</v>
      </c>
      <c r="N166" s="1" t="s">
        <v>2144</v>
      </c>
    </row>
    <row r="167" spans="1:14" x14ac:dyDescent="0.25">
      <c r="A167" s="1">
        <v>2463</v>
      </c>
      <c r="B167" s="1">
        <v>21100857389</v>
      </c>
      <c r="C167" s="1" t="s">
        <v>2145</v>
      </c>
      <c r="D167" s="1" t="s">
        <v>1355</v>
      </c>
      <c r="E167" s="1" t="s">
        <v>2146</v>
      </c>
      <c r="F167" s="1">
        <v>542</v>
      </c>
      <c r="G167" s="1" t="s">
        <v>6</v>
      </c>
      <c r="H167" s="1" t="s">
        <v>10</v>
      </c>
      <c r="I167" s="1" t="s">
        <v>1533</v>
      </c>
      <c r="J167" s="1" t="s">
        <v>1378</v>
      </c>
      <c r="K167" s="1" t="s">
        <v>2147</v>
      </c>
      <c r="L167" s="1" t="s">
        <v>1373</v>
      </c>
      <c r="M167" s="1" t="s">
        <v>2148</v>
      </c>
      <c r="N167" s="1" t="s">
        <v>2144</v>
      </c>
    </row>
    <row r="168" spans="1:14" x14ac:dyDescent="0.25">
      <c r="A168" s="1">
        <v>3350</v>
      </c>
      <c r="B168" s="1">
        <v>21100829274</v>
      </c>
      <c r="C168" s="1" t="s">
        <v>2149</v>
      </c>
      <c r="D168" s="1" t="s">
        <v>1355</v>
      </c>
      <c r="E168" s="1" t="s">
        <v>2150</v>
      </c>
      <c r="F168" s="1">
        <v>399</v>
      </c>
      <c r="G168" s="1" t="s">
        <v>309</v>
      </c>
      <c r="I168" s="1" t="s">
        <v>1533</v>
      </c>
      <c r="J168" s="1" t="s">
        <v>1378</v>
      </c>
      <c r="K168" s="1" t="s">
        <v>2142</v>
      </c>
      <c r="L168" s="1" t="s">
        <v>1524</v>
      </c>
      <c r="M168" s="1" t="s">
        <v>2151</v>
      </c>
      <c r="N168" s="1" t="s">
        <v>2144</v>
      </c>
    </row>
    <row r="169" spans="1:14" x14ac:dyDescent="0.25">
      <c r="A169" s="1">
        <v>3651</v>
      </c>
      <c r="B169" s="1">
        <v>21101064229</v>
      </c>
      <c r="C169" s="1" t="s">
        <v>2152</v>
      </c>
      <c r="D169" s="1" t="s">
        <v>1355</v>
      </c>
      <c r="E169" s="1" t="s">
        <v>2153</v>
      </c>
      <c r="F169" s="1">
        <v>361</v>
      </c>
      <c r="G169" s="1" t="s">
        <v>505</v>
      </c>
      <c r="H169" s="1" t="s">
        <v>10</v>
      </c>
      <c r="I169" s="1" t="s">
        <v>1701</v>
      </c>
      <c r="J169" s="1" t="s">
        <v>1385</v>
      </c>
      <c r="K169" s="1" t="s">
        <v>2085</v>
      </c>
      <c r="L169" s="1" t="s">
        <v>2154</v>
      </c>
      <c r="M169" s="1" t="s">
        <v>2155</v>
      </c>
      <c r="N169" s="1" t="s">
        <v>2144</v>
      </c>
    </row>
    <row r="170" spans="1:14" x14ac:dyDescent="0.25">
      <c r="A170" s="1">
        <v>6370</v>
      </c>
      <c r="B170" s="1">
        <v>21101037901</v>
      </c>
      <c r="C170" s="1" t="s">
        <v>2156</v>
      </c>
      <c r="D170" s="1" t="s">
        <v>1355</v>
      </c>
      <c r="E170" s="1" t="s">
        <v>2157</v>
      </c>
      <c r="F170" s="1">
        <v>174</v>
      </c>
      <c r="G170" s="1" t="s">
        <v>505</v>
      </c>
      <c r="H170" s="1" t="s">
        <v>10</v>
      </c>
      <c r="I170" s="1" t="s">
        <v>2017</v>
      </c>
      <c r="J170" s="1" t="s">
        <v>1358</v>
      </c>
      <c r="K170" s="1" t="s">
        <v>2158</v>
      </c>
      <c r="L170" s="1" t="s">
        <v>2159</v>
      </c>
      <c r="M170" s="1" t="s">
        <v>2160</v>
      </c>
      <c r="N170" s="1" t="s">
        <v>2144</v>
      </c>
    </row>
    <row r="171" spans="1:14" s="2" customFormat="1" x14ac:dyDescent="0.25">
      <c r="A171" s="1">
        <v>2829</v>
      </c>
      <c r="B171" s="1">
        <v>21100211751</v>
      </c>
      <c r="C171" s="1" t="s">
        <v>2161</v>
      </c>
      <c r="D171" s="1" t="s">
        <v>1355</v>
      </c>
      <c r="E171" s="1" t="s">
        <v>2162</v>
      </c>
      <c r="F171" s="1">
        <v>474</v>
      </c>
      <c r="G171" s="1" t="s">
        <v>309</v>
      </c>
      <c r="H171" s="1" t="s">
        <v>10</v>
      </c>
      <c r="I171" s="1" t="s">
        <v>1527</v>
      </c>
      <c r="J171" s="1" t="s">
        <v>1378</v>
      </c>
      <c r="K171" s="1" t="s">
        <v>2163</v>
      </c>
      <c r="L171" s="1" t="s">
        <v>1450</v>
      </c>
      <c r="M171" s="1" t="s">
        <v>2164</v>
      </c>
      <c r="N171" s="1" t="s">
        <v>2165</v>
      </c>
    </row>
    <row r="172" spans="1:14" x14ac:dyDescent="0.25">
      <c r="A172" s="1">
        <v>7402</v>
      </c>
      <c r="B172" s="1">
        <v>21101089333</v>
      </c>
      <c r="C172" s="1" t="s">
        <v>2166</v>
      </c>
      <c r="D172" s="1" t="s">
        <v>1355</v>
      </c>
      <c r="E172" s="1" t="s">
        <v>2167</v>
      </c>
      <c r="F172" s="1">
        <v>131</v>
      </c>
      <c r="G172" s="1" t="s">
        <v>812</v>
      </c>
      <c r="H172" s="1" t="s">
        <v>10</v>
      </c>
      <c r="I172" s="1" t="s">
        <v>1527</v>
      </c>
      <c r="J172" s="1" t="s">
        <v>1378</v>
      </c>
      <c r="K172" s="1" t="s">
        <v>2168</v>
      </c>
      <c r="L172" s="1" t="s">
        <v>1622</v>
      </c>
      <c r="M172" s="1" t="s">
        <v>2169</v>
      </c>
      <c r="N172" s="1" t="s">
        <v>2170</v>
      </c>
    </row>
    <row r="173" spans="1:14" x14ac:dyDescent="0.25">
      <c r="A173" s="1">
        <v>5835</v>
      </c>
      <c r="B173" s="1">
        <v>100237</v>
      </c>
      <c r="C173" s="1" t="s">
        <v>2171</v>
      </c>
      <c r="D173" s="1" t="s">
        <v>2172</v>
      </c>
      <c r="E173" s="1" t="s">
        <v>2173</v>
      </c>
      <c r="F173" s="1">
        <v>200</v>
      </c>
      <c r="G173" s="1" t="s">
        <v>505</v>
      </c>
      <c r="H173" s="1" t="s">
        <v>10</v>
      </c>
      <c r="I173" s="1" t="s">
        <v>1651</v>
      </c>
      <c r="J173" s="1" t="s">
        <v>1378</v>
      </c>
      <c r="K173" s="1" t="s">
        <v>2174</v>
      </c>
      <c r="L173" s="1" t="s">
        <v>2175</v>
      </c>
      <c r="M173" s="1" t="s">
        <v>2176</v>
      </c>
      <c r="N173" s="1" t="s">
        <v>2170</v>
      </c>
    </row>
    <row r="174" spans="1:14" x14ac:dyDescent="0.25">
      <c r="A174" s="1">
        <v>2640</v>
      </c>
      <c r="B174" s="1">
        <v>20500195207</v>
      </c>
      <c r="C174" s="1" t="s">
        <v>2177</v>
      </c>
      <c r="D174" s="1" t="s">
        <v>1355</v>
      </c>
      <c r="E174" s="1" t="s">
        <v>2178</v>
      </c>
      <c r="F174" s="1">
        <v>508</v>
      </c>
      <c r="G174" s="1" t="s">
        <v>309</v>
      </c>
      <c r="H174" s="1" t="s">
        <v>10</v>
      </c>
      <c r="I174" s="1" t="s">
        <v>2179</v>
      </c>
      <c r="J174" s="1" t="s">
        <v>1378</v>
      </c>
      <c r="K174" s="1" t="s">
        <v>1672</v>
      </c>
      <c r="L174" s="1" t="s">
        <v>1524</v>
      </c>
      <c r="M174" s="1" t="s">
        <v>2180</v>
      </c>
      <c r="N174" s="1" t="s">
        <v>2181</v>
      </c>
    </row>
    <row r="175" spans="1:14" s="2" customFormat="1" x14ac:dyDescent="0.25">
      <c r="A175" s="1">
        <v>2197</v>
      </c>
      <c r="B175" s="1">
        <v>21100898103</v>
      </c>
      <c r="C175" s="1" t="s">
        <v>2182</v>
      </c>
      <c r="D175" s="1" t="s">
        <v>1355</v>
      </c>
      <c r="E175" s="1" t="s">
        <v>2183</v>
      </c>
      <c r="F175" s="1">
        <v>598</v>
      </c>
      <c r="G175" s="1" t="s">
        <v>309</v>
      </c>
      <c r="H175" s="1" t="s">
        <v>10</v>
      </c>
      <c r="I175" s="1" t="s">
        <v>1701</v>
      </c>
      <c r="J175" s="1" t="s">
        <v>1385</v>
      </c>
      <c r="K175" s="1" t="s">
        <v>2085</v>
      </c>
      <c r="L175" s="1" t="s">
        <v>1641</v>
      </c>
      <c r="M175" s="1" t="s">
        <v>2184</v>
      </c>
      <c r="N175" s="1" t="s">
        <v>2181</v>
      </c>
    </row>
    <row r="176" spans="1:14" x14ac:dyDescent="0.25">
      <c r="A176" s="1">
        <v>4519</v>
      </c>
      <c r="B176" s="1">
        <v>19400158596</v>
      </c>
      <c r="C176" s="1" t="s">
        <v>2185</v>
      </c>
      <c r="D176" s="1" t="s">
        <v>1355</v>
      </c>
      <c r="E176" s="1" t="s">
        <v>2186</v>
      </c>
      <c r="F176" s="1">
        <v>279</v>
      </c>
      <c r="G176" s="1" t="s">
        <v>505</v>
      </c>
      <c r="H176" s="1" t="s">
        <v>10</v>
      </c>
      <c r="I176" s="1" t="s">
        <v>1410</v>
      </c>
      <c r="J176" s="1" t="s">
        <v>1378</v>
      </c>
      <c r="K176" s="1" t="s">
        <v>2187</v>
      </c>
      <c r="L176" s="1" t="s">
        <v>1524</v>
      </c>
      <c r="M176" s="1" t="s">
        <v>2188</v>
      </c>
      <c r="N176" s="1" t="s">
        <v>2181</v>
      </c>
    </row>
    <row r="177" spans="1:14" x14ac:dyDescent="0.25">
      <c r="A177" s="1">
        <v>4014</v>
      </c>
      <c r="B177" s="1">
        <v>16349</v>
      </c>
      <c r="C177" s="1" t="s">
        <v>2189</v>
      </c>
      <c r="D177" s="1" t="s">
        <v>1355</v>
      </c>
      <c r="E177" s="1">
        <v>1046632</v>
      </c>
      <c r="F177" s="1">
        <v>322</v>
      </c>
      <c r="G177" s="1" t="s">
        <v>505</v>
      </c>
      <c r="I177" s="1" t="s">
        <v>1357</v>
      </c>
      <c r="J177" s="1" t="s">
        <v>1358</v>
      </c>
      <c r="K177" s="1" t="s">
        <v>2190</v>
      </c>
      <c r="L177" s="1" t="s">
        <v>2191</v>
      </c>
      <c r="M177" s="1" t="s">
        <v>2192</v>
      </c>
      <c r="N177" s="1" t="s">
        <v>2193</v>
      </c>
    </row>
    <row r="178" spans="1:14" x14ac:dyDescent="0.25">
      <c r="A178" s="1">
        <v>55</v>
      </c>
      <c r="B178" s="1">
        <v>21100824912</v>
      </c>
      <c r="C178" s="1" t="s">
        <v>2194</v>
      </c>
      <c r="D178" s="1" t="s">
        <v>1355</v>
      </c>
      <c r="E178" s="1" t="s">
        <v>2195</v>
      </c>
      <c r="F178" s="1">
        <v>4171</v>
      </c>
      <c r="G178" s="1" t="s">
        <v>6</v>
      </c>
      <c r="H178" s="1" t="s">
        <v>10</v>
      </c>
      <c r="I178" s="1" t="s">
        <v>1433</v>
      </c>
      <c r="J178" s="1" t="s">
        <v>1434</v>
      </c>
      <c r="K178" s="1" t="s">
        <v>2196</v>
      </c>
      <c r="L178" s="1" t="s">
        <v>1429</v>
      </c>
      <c r="M178" s="1" t="s">
        <v>2197</v>
      </c>
      <c r="N178" s="1" t="s">
        <v>2198</v>
      </c>
    </row>
    <row r="179" spans="1:14" x14ac:dyDescent="0.25">
      <c r="A179" s="1">
        <v>4056</v>
      </c>
      <c r="B179" s="1">
        <v>21100826823</v>
      </c>
      <c r="C179" s="1" t="s">
        <v>2199</v>
      </c>
      <c r="D179" s="1" t="s">
        <v>1355</v>
      </c>
      <c r="E179" s="1" t="s">
        <v>2200</v>
      </c>
      <c r="F179" s="1">
        <v>319</v>
      </c>
      <c r="G179" s="1" t="s">
        <v>505</v>
      </c>
      <c r="H179" s="1" t="s">
        <v>10</v>
      </c>
      <c r="I179" s="1" t="s">
        <v>1459</v>
      </c>
      <c r="J179" s="1" t="s">
        <v>1460</v>
      </c>
      <c r="K179" s="1" t="s">
        <v>1461</v>
      </c>
      <c r="L179" s="1" t="s">
        <v>1441</v>
      </c>
      <c r="M179" s="1" t="s">
        <v>2201</v>
      </c>
      <c r="N179" s="1" t="s">
        <v>2198</v>
      </c>
    </row>
    <row r="180" spans="1:14" x14ac:dyDescent="0.25">
      <c r="A180" s="1">
        <v>2749</v>
      </c>
      <c r="B180" s="1">
        <v>19700181203</v>
      </c>
      <c r="C180" s="1" t="s">
        <v>2202</v>
      </c>
      <c r="D180" s="1" t="s">
        <v>1355</v>
      </c>
      <c r="E180" s="1" t="s">
        <v>2203</v>
      </c>
      <c r="F180" s="1">
        <v>488</v>
      </c>
      <c r="G180" s="1" t="s">
        <v>309</v>
      </c>
      <c r="H180" s="1" t="s">
        <v>10</v>
      </c>
      <c r="I180" s="1" t="s">
        <v>2204</v>
      </c>
      <c r="J180" s="1" t="s">
        <v>1371</v>
      </c>
      <c r="K180" s="1" t="s">
        <v>2205</v>
      </c>
      <c r="L180" s="1" t="s">
        <v>2206</v>
      </c>
      <c r="M180" s="1" t="s">
        <v>2207</v>
      </c>
      <c r="N180" s="1" t="s">
        <v>2208</v>
      </c>
    </row>
    <row r="181" spans="1:14" x14ac:dyDescent="0.25">
      <c r="A181" s="1">
        <v>6857</v>
      </c>
      <c r="B181" s="1">
        <v>21100978910</v>
      </c>
      <c r="C181" s="1" t="s">
        <v>2209</v>
      </c>
      <c r="D181" s="1" t="s">
        <v>1355</v>
      </c>
      <c r="E181" s="1" t="s">
        <v>2210</v>
      </c>
      <c r="F181" s="1">
        <v>151</v>
      </c>
      <c r="G181" s="1" t="s">
        <v>812</v>
      </c>
      <c r="H181" s="1" t="s">
        <v>10</v>
      </c>
      <c r="I181" s="1" t="s">
        <v>1445</v>
      </c>
      <c r="J181" s="1" t="s">
        <v>1378</v>
      </c>
      <c r="K181" s="1" t="s">
        <v>2211</v>
      </c>
      <c r="L181" s="1" t="s">
        <v>1622</v>
      </c>
      <c r="M181" s="1" t="s">
        <v>2212</v>
      </c>
      <c r="N181" s="1" t="s">
        <v>2213</v>
      </c>
    </row>
    <row r="182" spans="1:14" x14ac:dyDescent="0.25">
      <c r="A182" s="1">
        <v>5399</v>
      </c>
      <c r="B182" s="1">
        <v>21100840458</v>
      </c>
      <c r="C182" s="1" t="s">
        <v>2214</v>
      </c>
      <c r="D182" s="1" t="s">
        <v>1355</v>
      </c>
      <c r="E182" s="1">
        <v>23034521</v>
      </c>
      <c r="F182" s="1">
        <v>221</v>
      </c>
      <c r="G182" s="1" t="s">
        <v>309</v>
      </c>
      <c r="I182" s="1" t="s">
        <v>2215</v>
      </c>
      <c r="J182" s="1" t="s">
        <v>1378</v>
      </c>
      <c r="K182" s="1" t="s">
        <v>2216</v>
      </c>
      <c r="L182" s="1" t="s">
        <v>1551</v>
      </c>
      <c r="M182" s="1" t="s">
        <v>2217</v>
      </c>
      <c r="N182" s="1" t="s">
        <v>2218</v>
      </c>
    </row>
    <row r="183" spans="1:14" s="2" customFormat="1" x14ac:dyDescent="0.25">
      <c r="A183" s="1">
        <v>2605</v>
      </c>
      <c r="B183" s="1">
        <v>21100897123</v>
      </c>
      <c r="C183" s="1" t="s">
        <v>2219</v>
      </c>
      <c r="D183" s="1" t="s">
        <v>1355</v>
      </c>
      <c r="E183" s="1" t="s">
        <v>2220</v>
      </c>
      <c r="F183" s="1">
        <v>516</v>
      </c>
      <c r="G183" s="1" t="s">
        <v>309</v>
      </c>
      <c r="H183" s="1" t="s">
        <v>10</v>
      </c>
      <c r="I183" s="1" t="s">
        <v>1545</v>
      </c>
      <c r="J183" s="1" t="s">
        <v>1385</v>
      </c>
      <c r="K183" s="1" t="s">
        <v>1728</v>
      </c>
      <c r="L183" s="1" t="s">
        <v>1475</v>
      </c>
      <c r="M183" s="1" t="s">
        <v>2221</v>
      </c>
      <c r="N183" s="1" t="s">
        <v>2222</v>
      </c>
    </row>
    <row r="184" spans="1:14" x14ac:dyDescent="0.25">
      <c r="A184" s="1">
        <v>4276</v>
      </c>
      <c r="B184" s="1">
        <v>21100835668</v>
      </c>
      <c r="C184" s="1" t="s">
        <v>2223</v>
      </c>
      <c r="D184" s="1" t="s">
        <v>1355</v>
      </c>
      <c r="E184" s="1" t="s">
        <v>2224</v>
      </c>
      <c r="F184" s="1">
        <v>300</v>
      </c>
      <c r="G184" s="1" t="s">
        <v>505</v>
      </c>
      <c r="H184" s="1" t="s">
        <v>10</v>
      </c>
      <c r="I184" s="1" t="s">
        <v>1885</v>
      </c>
      <c r="J184" s="1" t="s">
        <v>1460</v>
      </c>
      <c r="K184" s="1" t="s">
        <v>2225</v>
      </c>
      <c r="L184" s="1" t="s">
        <v>1429</v>
      </c>
      <c r="M184" s="1" t="s">
        <v>2226</v>
      </c>
      <c r="N184" s="1" t="s">
        <v>2227</v>
      </c>
    </row>
    <row r="185" spans="1:14" x14ac:dyDescent="0.25">
      <c r="A185" s="1">
        <v>4678</v>
      </c>
      <c r="B185" s="1">
        <v>24103</v>
      </c>
      <c r="C185" s="1" t="s">
        <v>2228</v>
      </c>
      <c r="D185" s="1" t="s">
        <v>1355</v>
      </c>
      <c r="E185" s="1" t="s">
        <v>2229</v>
      </c>
      <c r="F185" s="1">
        <v>268</v>
      </c>
      <c r="G185" s="1" t="s">
        <v>505</v>
      </c>
      <c r="H185" s="1" t="s">
        <v>10</v>
      </c>
      <c r="I185" s="1" t="s">
        <v>1416</v>
      </c>
      <c r="J185" s="1" t="s">
        <v>1378</v>
      </c>
      <c r="K185" s="1" t="s">
        <v>2230</v>
      </c>
      <c r="L185" s="1" t="s">
        <v>1723</v>
      </c>
      <c r="M185" s="1" t="s">
        <v>2231</v>
      </c>
      <c r="N185" s="1" t="s">
        <v>2232</v>
      </c>
    </row>
    <row r="186" spans="1:14" x14ac:dyDescent="0.25">
      <c r="A186" s="1">
        <v>293</v>
      </c>
      <c r="B186" s="1">
        <v>21101048264</v>
      </c>
      <c r="C186" s="1" t="s">
        <v>2233</v>
      </c>
      <c r="D186" s="1" t="s">
        <v>1355</v>
      </c>
      <c r="E186" s="1" t="s">
        <v>2234</v>
      </c>
      <c r="F186" s="1">
        <v>1917</v>
      </c>
      <c r="G186" s="1" t="s">
        <v>6</v>
      </c>
      <c r="H186" s="1" t="s">
        <v>10</v>
      </c>
      <c r="I186" s="1" t="s">
        <v>1370</v>
      </c>
      <c r="J186" s="1" t="s">
        <v>1371</v>
      </c>
      <c r="K186" s="1" t="s">
        <v>1657</v>
      </c>
      <c r="L186" s="1" t="s">
        <v>1622</v>
      </c>
      <c r="M186" s="1" t="s">
        <v>2235</v>
      </c>
      <c r="N186" s="1" t="s">
        <v>2236</v>
      </c>
    </row>
    <row r="187" spans="1:14" s="2" customFormat="1" x14ac:dyDescent="0.25">
      <c r="A187" s="1">
        <v>5335</v>
      </c>
      <c r="B187" s="1">
        <v>15943</v>
      </c>
      <c r="C187" s="1" t="s">
        <v>2237</v>
      </c>
      <c r="D187" s="1" t="s">
        <v>1355</v>
      </c>
      <c r="E187" s="1" t="s">
        <v>2238</v>
      </c>
      <c r="F187" s="1">
        <v>224</v>
      </c>
      <c r="G187" s="1" t="s">
        <v>505</v>
      </c>
      <c r="H187" s="1" t="s">
        <v>10</v>
      </c>
      <c r="I187" s="1" t="s">
        <v>1422</v>
      </c>
      <c r="J187" s="1" t="s">
        <v>1371</v>
      </c>
      <c r="K187" s="1" t="s">
        <v>1454</v>
      </c>
      <c r="L187" s="1" t="s">
        <v>2239</v>
      </c>
      <c r="M187" s="1" t="s">
        <v>2240</v>
      </c>
      <c r="N187" s="1" t="s">
        <v>2241</v>
      </c>
    </row>
    <row r="188" spans="1:14" x14ac:dyDescent="0.25">
      <c r="A188" s="1">
        <v>4129</v>
      </c>
      <c r="B188" s="1">
        <v>21100855906</v>
      </c>
      <c r="C188" s="1" t="s">
        <v>2242</v>
      </c>
      <c r="D188" s="1" t="s">
        <v>1355</v>
      </c>
      <c r="E188" s="1" t="s">
        <v>2243</v>
      </c>
      <c r="F188" s="1">
        <v>313</v>
      </c>
      <c r="G188" s="1" t="s">
        <v>505</v>
      </c>
      <c r="H188" s="1" t="s">
        <v>10</v>
      </c>
      <c r="I188" s="1" t="s">
        <v>1459</v>
      </c>
      <c r="J188" s="1" t="s">
        <v>1460</v>
      </c>
      <c r="K188" s="1" t="s">
        <v>2244</v>
      </c>
      <c r="L188" s="1" t="s">
        <v>1429</v>
      </c>
      <c r="M188" s="1" t="s">
        <v>2245</v>
      </c>
      <c r="N188" s="1" t="s">
        <v>2246</v>
      </c>
    </row>
    <row r="189" spans="1:14" x14ac:dyDescent="0.25">
      <c r="A189" s="1">
        <v>4981</v>
      </c>
      <c r="B189" s="1">
        <v>22658</v>
      </c>
      <c r="C189" s="1" t="s">
        <v>2247</v>
      </c>
      <c r="D189" s="1" t="s">
        <v>1355</v>
      </c>
      <c r="E189" s="1" t="s">
        <v>2248</v>
      </c>
      <c r="F189" s="1">
        <v>246</v>
      </c>
      <c r="G189" s="1" t="s">
        <v>505</v>
      </c>
      <c r="H189" s="1" t="s">
        <v>10</v>
      </c>
      <c r="I189" s="1" t="s">
        <v>1651</v>
      </c>
      <c r="J189" s="1" t="s">
        <v>1378</v>
      </c>
      <c r="K189" s="1" t="s">
        <v>2249</v>
      </c>
      <c r="L189" s="1" t="s">
        <v>1556</v>
      </c>
      <c r="M189" s="1" t="s">
        <v>2250</v>
      </c>
      <c r="N189" s="1" t="s">
        <v>2251</v>
      </c>
    </row>
    <row r="190" spans="1:14" x14ac:dyDescent="0.25">
      <c r="A190" s="1">
        <v>6190</v>
      </c>
      <c r="B190" s="1">
        <v>22182</v>
      </c>
      <c r="C190" s="1" t="s">
        <v>2252</v>
      </c>
      <c r="D190" s="1" t="s">
        <v>1355</v>
      </c>
      <c r="E190" s="1" t="s">
        <v>2253</v>
      </c>
      <c r="F190" s="1">
        <v>182</v>
      </c>
      <c r="G190" s="1" t="s">
        <v>812</v>
      </c>
      <c r="H190" s="1" t="s">
        <v>10</v>
      </c>
      <c r="I190" s="1" t="s">
        <v>1433</v>
      </c>
      <c r="J190" s="1" t="s">
        <v>1434</v>
      </c>
      <c r="K190" s="1" t="s">
        <v>2254</v>
      </c>
      <c r="L190" s="1" t="s">
        <v>1628</v>
      </c>
      <c r="M190" s="1" t="s">
        <v>2255</v>
      </c>
      <c r="N190" s="1" t="s">
        <v>2251</v>
      </c>
    </row>
    <row r="191" spans="1:14" x14ac:dyDescent="0.25">
      <c r="A191" s="1">
        <v>1907</v>
      </c>
      <c r="B191" s="1">
        <v>4400151742</v>
      </c>
      <c r="C191" s="1" t="s">
        <v>2256</v>
      </c>
      <c r="D191" s="1" t="s">
        <v>1355</v>
      </c>
      <c r="E191" s="1" t="s">
        <v>2257</v>
      </c>
      <c r="F191" s="1">
        <v>664</v>
      </c>
      <c r="G191" s="1" t="s">
        <v>309</v>
      </c>
      <c r="H191" s="1" t="s">
        <v>10</v>
      </c>
      <c r="I191" s="1" t="s">
        <v>1466</v>
      </c>
      <c r="J191" s="1" t="s">
        <v>1385</v>
      </c>
      <c r="K191" s="1" t="s">
        <v>2258</v>
      </c>
      <c r="L191" s="1" t="s">
        <v>1418</v>
      </c>
      <c r="M191" s="1" t="s">
        <v>2259</v>
      </c>
      <c r="N191" s="1" t="s">
        <v>2251</v>
      </c>
    </row>
    <row r="192" spans="1:14" x14ac:dyDescent="0.25">
      <c r="A192" s="1">
        <v>104</v>
      </c>
      <c r="B192" s="1">
        <v>21101048251</v>
      </c>
      <c r="C192" s="1" t="s">
        <v>2260</v>
      </c>
      <c r="D192" s="1" t="s">
        <v>1355</v>
      </c>
      <c r="E192" s="1" t="s">
        <v>2261</v>
      </c>
      <c r="F192" s="1">
        <v>3030</v>
      </c>
      <c r="G192" s="1" t="s">
        <v>6</v>
      </c>
      <c r="H192" s="1" t="s">
        <v>10</v>
      </c>
      <c r="I192" s="1" t="s">
        <v>1370</v>
      </c>
      <c r="J192" s="1" t="s">
        <v>1371</v>
      </c>
      <c r="K192" s="1" t="s">
        <v>2262</v>
      </c>
      <c r="L192" s="1" t="s">
        <v>1622</v>
      </c>
      <c r="M192" s="1" t="s">
        <v>2263</v>
      </c>
      <c r="N192" s="1" t="s">
        <v>2251</v>
      </c>
    </row>
    <row r="193" spans="1:14" x14ac:dyDescent="0.25">
      <c r="A193" s="1">
        <v>126</v>
      </c>
      <c r="B193" s="1">
        <v>19700200838</v>
      </c>
      <c r="C193" s="1" t="s">
        <v>2264</v>
      </c>
      <c r="D193" s="1" t="s">
        <v>1355</v>
      </c>
      <c r="E193" s="1" t="s">
        <v>2265</v>
      </c>
      <c r="F193" s="1">
        <v>2762</v>
      </c>
      <c r="G193" s="1" t="s">
        <v>6</v>
      </c>
      <c r="H193" s="1" t="s">
        <v>10</v>
      </c>
      <c r="I193" s="1" t="s">
        <v>1701</v>
      </c>
      <c r="J193" s="1" t="s">
        <v>1385</v>
      </c>
      <c r="K193" s="1" t="s">
        <v>2266</v>
      </c>
      <c r="L193" s="1" t="s">
        <v>1450</v>
      </c>
      <c r="M193" s="1" t="s">
        <v>2263</v>
      </c>
      <c r="N193" s="1" t="s">
        <v>2251</v>
      </c>
    </row>
    <row r="194" spans="1:14" x14ac:dyDescent="0.25">
      <c r="A194" s="1">
        <v>7099</v>
      </c>
      <c r="B194" s="1">
        <v>23471</v>
      </c>
      <c r="C194" s="1" t="s">
        <v>2267</v>
      </c>
      <c r="D194" s="1" t="s">
        <v>1355</v>
      </c>
      <c r="E194" s="1" t="s">
        <v>2268</v>
      </c>
      <c r="F194" s="1">
        <v>142</v>
      </c>
      <c r="G194" s="1" t="s">
        <v>812</v>
      </c>
      <c r="H194" s="1" t="s">
        <v>10</v>
      </c>
      <c r="I194" s="1" t="s">
        <v>1416</v>
      </c>
      <c r="J194" s="1" t="s">
        <v>1378</v>
      </c>
      <c r="K194" s="1" t="s">
        <v>2269</v>
      </c>
      <c r="L194" s="1" t="s">
        <v>2270</v>
      </c>
      <c r="M194" s="1" t="s">
        <v>2271</v>
      </c>
      <c r="N194" s="1" t="s">
        <v>2251</v>
      </c>
    </row>
    <row r="195" spans="1:14" x14ac:dyDescent="0.25">
      <c r="A195" s="1">
        <v>5702</v>
      </c>
      <c r="B195" s="1">
        <v>21535</v>
      </c>
      <c r="C195" s="1" t="s">
        <v>2272</v>
      </c>
      <c r="D195" s="1" t="s">
        <v>1355</v>
      </c>
      <c r="E195" s="1" t="s">
        <v>2273</v>
      </c>
      <c r="F195" s="1">
        <v>206</v>
      </c>
      <c r="G195" s="1" t="s">
        <v>505</v>
      </c>
      <c r="H195" s="1" t="s">
        <v>10</v>
      </c>
      <c r="I195" s="1" t="s">
        <v>1527</v>
      </c>
      <c r="J195" s="1" t="s">
        <v>1378</v>
      </c>
      <c r="K195" s="1" t="s">
        <v>2274</v>
      </c>
      <c r="L195" s="1" t="s">
        <v>2275</v>
      </c>
      <c r="M195" s="1" t="s">
        <v>2250</v>
      </c>
      <c r="N195" s="1" t="s">
        <v>2251</v>
      </c>
    </row>
    <row r="196" spans="1:14" x14ac:dyDescent="0.25">
      <c r="A196" s="1">
        <v>4077</v>
      </c>
      <c r="B196" s="1">
        <v>19300157037</v>
      </c>
      <c r="C196" s="1" t="s">
        <v>2276</v>
      </c>
      <c r="D196" s="1" t="s">
        <v>1355</v>
      </c>
      <c r="E196" s="1" t="s">
        <v>2277</v>
      </c>
      <c r="F196" s="1">
        <v>317</v>
      </c>
      <c r="G196" s="1" t="s">
        <v>505</v>
      </c>
      <c r="H196" s="1" t="s">
        <v>10</v>
      </c>
      <c r="I196" s="1" t="s">
        <v>1527</v>
      </c>
      <c r="J196" s="1" t="s">
        <v>1378</v>
      </c>
      <c r="K196" s="1" t="s">
        <v>2278</v>
      </c>
      <c r="L196" s="1" t="s">
        <v>1524</v>
      </c>
      <c r="M196" s="1" t="s">
        <v>2279</v>
      </c>
      <c r="N196" s="1" t="s">
        <v>2280</v>
      </c>
    </row>
    <row r="197" spans="1:14" s="2" customFormat="1" x14ac:dyDescent="0.25">
      <c r="A197" s="1">
        <v>7585</v>
      </c>
      <c r="B197" s="1">
        <v>21100824863</v>
      </c>
      <c r="C197" s="1" t="s">
        <v>2281</v>
      </c>
      <c r="D197" s="1" t="s">
        <v>1355</v>
      </c>
      <c r="E197" s="1" t="s">
        <v>2282</v>
      </c>
      <c r="F197" s="1">
        <v>123</v>
      </c>
      <c r="G197" s="1" t="s">
        <v>812</v>
      </c>
      <c r="H197" s="1" t="s">
        <v>10</v>
      </c>
      <c r="I197" s="1" t="s">
        <v>1466</v>
      </c>
      <c r="J197" s="1" t="s">
        <v>1385</v>
      </c>
      <c r="K197" s="1" t="s">
        <v>1672</v>
      </c>
      <c r="L197" s="1" t="s">
        <v>2283</v>
      </c>
      <c r="M197" s="1" t="s">
        <v>2284</v>
      </c>
      <c r="N197" s="1" t="s">
        <v>2280</v>
      </c>
    </row>
    <row r="198" spans="1:14" x14ac:dyDescent="0.25">
      <c r="A198" s="1">
        <v>360</v>
      </c>
      <c r="B198" s="1">
        <v>21101064700</v>
      </c>
      <c r="C198" s="1" t="s">
        <v>2285</v>
      </c>
      <c r="D198" s="1" t="s">
        <v>1355</v>
      </c>
      <c r="E198" s="1" t="s">
        <v>2286</v>
      </c>
      <c r="F198" s="1">
        <v>1720</v>
      </c>
      <c r="G198" s="1" t="s">
        <v>6</v>
      </c>
      <c r="H198" s="1" t="s">
        <v>10</v>
      </c>
      <c r="I198" s="1" t="s">
        <v>1466</v>
      </c>
      <c r="J198" s="1" t="s">
        <v>1385</v>
      </c>
      <c r="K198" s="1" t="s">
        <v>2287</v>
      </c>
      <c r="L198" s="1" t="s">
        <v>1641</v>
      </c>
      <c r="M198" s="1" t="s">
        <v>2288</v>
      </c>
      <c r="N198" s="1" t="s">
        <v>2280</v>
      </c>
    </row>
    <row r="199" spans="1:14" x14ac:dyDescent="0.25">
      <c r="A199" s="1">
        <v>7741</v>
      </c>
      <c r="B199" s="1">
        <v>21100217007</v>
      </c>
      <c r="C199" s="1" t="s">
        <v>2289</v>
      </c>
      <c r="D199" s="1" t="s">
        <v>1355</v>
      </c>
      <c r="E199" s="1" t="s">
        <v>2290</v>
      </c>
      <c r="F199" s="1">
        <v>118</v>
      </c>
      <c r="G199" s="1" t="s">
        <v>812</v>
      </c>
      <c r="H199" s="1" t="s">
        <v>10</v>
      </c>
      <c r="I199" s="1" t="s">
        <v>1459</v>
      </c>
      <c r="J199" s="1" t="s">
        <v>1460</v>
      </c>
      <c r="K199" s="1" t="s">
        <v>2291</v>
      </c>
      <c r="L199" s="1" t="s">
        <v>1876</v>
      </c>
      <c r="M199" s="1" t="s">
        <v>2292</v>
      </c>
      <c r="N199" s="1" t="s">
        <v>2280</v>
      </c>
    </row>
    <row r="200" spans="1:14" x14ac:dyDescent="0.25">
      <c r="A200" s="1">
        <v>776</v>
      </c>
      <c r="B200" s="1">
        <v>24330</v>
      </c>
      <c r="C200" s="1" t="s">
        <v>2293</v>
      </c>
      <c r="D200" s="1" t="s">
        <v>1355</v>
      </c>
      <c r="E200" s="1" t="s">
        <v>2294</v>
      </c>
      <c r="F200" s="1">
        <v>1124</v>
      </c>
      <c r="G200" s="1" t="s">
        <v>309</v>
      </c>
      <c r="H200" s="1" t="s">
        <v>10</v>
      </c>
      <c r="I200" s="1" t="s">
        <v>1433</v>
      </c>
      <c r="J200" s="1" t="s">
        <v>1434</v>
      </c>
      <c r="K200" s="1" t="s">
        <v>2295</v>
      </c>
      <c r="L200" s="1" t="s">
        <v>2296</v>
      </c>
      <c r="M200" s="1" t="s">
        <v>2297</v>
      </c>
      <c r="N200" s="1" t="s">
        <v>2280</v>
      </c>
    </row>
    <row r="201" spans="1:14" x14ac:dyDescent="0.25">
      <c r="A201" s="1">
        <v>4010</v>
      </c>
      <c r="B201" s="1">
        <v>21100843325</v>
      </c>
      <c r="C201" s="1" t="s">
        <v>2298</v>
      </c>
      <c r="D201" s="1" t="s">
        <v>1355</v>
      </c>
      <c r="E201" s="1" t="s">
        <v>2299</v>
      </c>
      <c r="F201" s="1">
        <v>323</v>
      </c>
      <c r="G201" s="1" t="s">
        <v>505</v>
      </c>
      <c r="H201" s="1" t="s">
        <v>10</v>
      </c>
      <c r="I201" s="1" t="s">
        <v>1445</v>
      </c>
      <c r="J201" s="1" t="s">
        <v>1378</v>
      </c>
      <c r="K201" s="1" t="s">
        <v>2300</v>
      </c>
      <c r="L201" s="1" t="s">
        <v>1475</v>
      </c>
      <c r="M201" s="1" t="s">
        <v>2301</v>
      </c>
      <c r="N201" s="1" t="s">
        <v>2280</v>
      </c>
    </row>
    <row r="202" spans="1:14" x14ac:dyDescent="0.25">
      <c r="A202" s="1">
        <v>1485</v>
      </c>
      <c r="B202" s="1">
        <v>21100907392</v>
      </c>
      <c r="C202" s="1" t="s">
        <v>2302</v>
      </c>
      <c r="D202" s="1" t="s">
        <v>1355</v>
      </c>
      <c r="E202" s="1" t="s">
        <v>2303</v>
      </c>
      <c r="F202" s="1">
        <v>790</v>
      </c>
      <c r="G202" s="1" t="s">
        <v>6</v>
      </c>
      <c r="H202" s="1" t="s">
        <v>10</v>
      </c>
      <c r="I202" s="1" t="s">
        <v>1545</v>
      </c>
      <c r="J202" s="1" t="s">
        <v>1385</v>
      </c>
      <c r="K202" s="1" t="s">
        <v>1728</v>
      </c>
      <c r="L202" s="1" t="s">
        <v>1551</v>
      </c>
      <c r="M202" s="1" t="s">
        <v>2304</v>
      </c>
      <c r="N202" s="1" t="s">
        <v>2280</v>
      </c>
    </row>
    <row r="203" spans="1:14" x14ac:dyDescent="0.25">
      <c r="A203" s="1">
        <v>5945</v>
      </c>
      <c r="B203" s="1">
        <v>21101033322</v>
      </c>
      <c r="C203" s="1" t="s">
        <v>2305</v>
      </c>
      <c r="D203" s="1" t="s">
        <v>1355</v>
      </c>
      <c r="E203" s="1" t="s">
        <v>2306</v>
      </c>
      <c r="F203" s="1">
        <v>194</v>
      </c>
      <c r="G203" s="1" t="s">
        <v>812</v>
      </c>
      <c r="H203" s="1" t="s">
        <v>10</v>
      </c>
      <c r="I203" s="1" t="s">
        <v>1903</v>
      </c>
      <c r="J203" s="1" t="s">
        <v>1371</v>
      </c>
      <c r="K203" s="1" t="s">
        <v>2307</v>
      </c>
      <c r="L203" s="1" t="s">
        <v>1551</v>
      </c>
      <c r="M203" s="1" t="s">
        <v>2308</v>
      </c>
      <c r="N203" s="1" t="s">
        <v>2309</v>
      </c>
    </row>
    <row r="204" spans="1:14" x14ac:dyDescent="0.25">
      <c r="A204" s="1">
        <v>5619</v>
      </c>
      <c r="B204" s="1">
        <v>21100868216</v>
      </c>
      <c r="C204" s="1" t="s">
        <v>2310</v>
      </c>
      <c r="D204" s="1" t="s">
        <v>1355</v>
      </c>
      <c r="E204" s="1" t="s">
        <v>2311</v>
      </c>
      <c r="F204" s="1">
        <v>210</v>
      </c>
      <c r="G204" s="1" t="s">
        <v>505</v>
      </c>
      <c r="H204" s="1" t="s">
        <v>10</v>
      </c>
      <c r="I204" s="1" t="s">
        <v>2312</v>
      </c>
      <c r="J204" s="1" t="s">
        <v>1371</v>
      </c>
      <c r="K204" s="1" t="s">
        <v>2313</v>
      </c>
      <c r="L204" s="1" t="s">
        <v>1551</v>
      </c>
      <c r="M204" s="1" t="s">
        <v>2314</v>
      </c>
      <c r="N204" s="1" t="s">
        <v>2315</v>
      </c>
    </row>
    <row r="205" spans="1:14" x14ac:dyDescent="0.25">
      <c r="A205" s="1">
        <v>5532</v>
      </c>
      <c r="B205" s="1">
        <v>19900191968</v>
      </c>
      <c r="C205" s="1" t="s">
        <v>2316</v>
      </c>
      <c r="D205" s="1" t="s">
        <v>1355</v>
      </c>
      <c r="E205" s="1" t="s">
        <v>2317</v>
      </c>
      <c r="F205" s="1">
        <v>215</v>
      </c>
      <c r="G205" s="1" t="s">
        <v>812</v>
      </c>
      <c r="H205" s="1" t="s">
        <v>10</v>
      </c>
      <c r="I205" s="1" t="s">
        <v>1416</v>
      </c>
      <c r="J205" s="1" t="s">
        <v>1378</v>
      </c>
      <c r="K205" s="1" t="s">
        <v>2318</v>
      </c>
      <c r="L205" s="1" t="s">
        <v>1455</v>
      </c>
      <c r="M205" s="1" t="s">
        <v>2319</v>
      </c>
      <c r="N205" s="1" t="s">
        <v>2315</v>
      </c>
    </row>
    <row r="206" spans="1:14" x14ac:dyDescent="0.25">
      <c r="A206" s="1">
        <v>3092</v>
      </c>
      <c r="B206" s="1">
        <v>24783</v>
      </c>
      <c r="C206" s="1" t="s">
        <v>2320</v>
      </c>
      <c r="D206" s="1" t="s">
        <v>1355</v>
      </c>
      <c r="E206" s="1" t="s">
        <v>2321</v>
      </c>
      <c r="F206" s="1">
        <v>436</v>
      </c>
      <c r="G206" s="1" t="s">
        <v>309</v>
      </c>
      <c r="H206" s="1" t="s">
        <v>10</v>
      </c>
      <c r="I206" s="1" t="s">
        <v>1433</v>
      </c>
      <c r="J206" s="1" t="s">
        <v>1434</v>
      </c>
      <c r="K206" s="1" t="s">
        <v>2322</v>
      </c>
      <c r="L206" s="1" t="s">
        <v>1723</v>
      </c>
      <c r="M206" s="1" t="s">
        <v>2323</v>
      </c>
      <c r="N206" s="1" t="s">
        <v>2324</v>
      </c>
    </row>
    <row r="207" spans="1:14" s="2" customFormat="1" x14ac:dyDescent="0.25">
      <c r="A207" s="1">
        <v>4030</v>
      </c>
      <c r="B207" s="1">
        <v>21100203110</v>
      </c>
      <c r="C207" s="1" t="s">
        <v>2325</v>
      </c>
      <c r="D207" s="1" t="s">
        <v>1355</v>
      </c>
      <c r="E207" s="1">
        <v>1342452</v>
      </c>
      <c r="F207" s="1">
        <v>321</v>
      </c>
      <c r="G207" s="1" t="s">
        <v>309</v>
      </c>
      <c r="H207" s="1" t="s">
        <v>10</v>
      </c>
      <c r="I207" s="1" t="s">
        <v>1445</v>
      </c>
      <c r="J207" s="1" t="s">
        <v>1378</v>
      </c>
      <c r="K207" s="1" t="s">
        <v>2326</v>
      </c>
      <c r="L207" s="1" t="s">
        <v>1524</v>
      </c>
      <c r="M207" s="1" t="s">
        <v>2327</v>
      </c>
      <c r="N207" s="1" t="s">
        <v>2328</v>
      </c>
    </row>
    <row r="208" spans="1:14" x14ac:dyDescent="0.25">
      <c r="A208" s="1">
        <v>2277</v>
      </c>
      <c r="B208" s="1">
        <v>21100774788</v>
      </c>
      <c r="C208" s="1" t="s">
        <v>2329</v>
      </c>
      <c r="D208" s="1" t="s">
        <v>1355</v>
      </c>
      <c r="E208" s="1" t="s">
        <v>2330</v>
      </c>
      <c r="F208" s="1">
        <v>580</v>
      </c>
      <c r="G208" s="1" t="s">
        <v>309</v>
      </c>
      <c r="H208" s="1" t="s">
        <v>10</v>
      </c>
      <c r="I208" s="1" t="s">
        <v>1991</v>
      </c>
      <c r="J208" s="1" t="s">
        <v>1371</v>
      </c>
      <c r="K208" s="1" t="s">
        <v>2331</v>
      </c>
      <c r="L208" s="1" t="s">
        <v>2007</v>
      </c>
      <c r="M208" s="1" t="s">
        <v>2332</v>
      </c>
      <c r="N208" s="1" t="s">
        <v>2328</v>
      </c>
    </row>
    <row r="209" spans="1:14" x14ac:dyDescent="0.25">
      <c r="A209" s="1">
        <v>4810</v>
      </c>
      <c r="B209" s="1">
        <v>21100855805</v>
      </c>
      <c r="C209" s="1" t="s">
        <v>2333</v>
      </c>
      <c r="D209" s="1" t="s">
        <v>1355</v>
      </c>
      <c r="E209" s="1" t="s">
        <v>2334</v>
      </c>
      <c r="F209" s="1">
        <v>257</v>
      </c>
      <c r="G209" s="1" t="s">
        <v>812</v>
      </c>
      <c r="H209" s="1" t="s">
        <v>10</v>
      </c>
      <c r="I209" s="1" t="s">
        <v>1445</v>
      </c>
      <c r="J209" s="1" t="s">
        <v>1378</v>
      </c>
      <c r="K209" s="1" t="s">
        <v>2335</v>
      </c>
      <c r="L209" s="1" t="s">
        <v>1551</v>
      </c>
      <c r="M209" s="1" t="s">
        <v>2336</v>
      </c>
      <c r="N209" s="1" t="s">
        <v>2337</v>
      </c>
    </row>
    <row r="210" spans="1:14" s="2" customFormat="1" x14ac:dyDescent="0.25">
      <c r="A210" s="1">
        <v>1869</v>
      </c>
      <c r="B210" s="1">
        <v>78470</v>
      </c>
      <c r="C210" s="1" t="s">
        <v>2338</v>
      </c>
      <c r="D210" s="1" t="s">
        <v>1355</v>
      </c>
      <c r="E210" s="1" t="s">
        <v>2339</v>
      </c>
      <c r="F210" s="1">
        <v>673</v>
      </c>
      <c r="G210" s="1" t="s">
        <v>6</v>
      </c>
      <c r="H210" s="1" t="s">
        <v>10</v>
      </c>
      <c r="I210" s="1" t="s">
        <v>1427</v>
      </c>
      <c r="J210" s="1" t="s">
        <v>1385</v>
      </c>
      <c r="K210" s="1" t="s">
        <v>2340</v>
      </c>
      <c r="L210" s="1" t="s">
        <v>2341</v>
      </c>
      <c r="M210" s="1" t="s">
        <v>2342</v>
      </c>
      <c r="N210" s="1" t="s">
        <v>2337</v>
      </c>
    </row>
    <row r="211" spans="1:14" x14ac:dyDescent="0.25">
      <c r="A211" s="1">
        <v>1398</v>
      </c>
      <c r="B211" s="1">
        <v>26389</v>
      </c>
      <c r="C211" s="1" t="s">
        <v>2343</v>
      </c>
      <c r="D211" s="1" t="s">
        <v>1355</v>
      </c>
      <c r="E211" s="1" t="s">
        <v>2344</v>
      </c>
      <c r="F211" s="1">
        <v>816</v>
      </c>
      <c r="G211" s="1" t="s">
        <v>6</v>
      </c>
      <c r="H211" s="1" t="s">
        <v>10</v>
      </c>
      <c r="I211" s="1" t="s">
        <v>1433</v>
      </c>
      <c r="J211" s="1" t="s">
        <v>1434</v>
      </c>
      <c r="K211" s="1" t="s">
        <v>2343</v>
      </c>
      <c r="L211" s="1" t="s">
        <v>1387</v>
      </c>
      <c r="M211" s="1" t="s">
        <v>2345</v>
      </c>
      <c r="N211" s="1" t="s">
        <v>2337</v>
      </c>
    </row>
    <row r="212" spans="1:14" x14ac:dyDescent="0.25">
      <c r="A212" s="1">
        <v>744</v>
      </c>
      <c r="B212" s="1">
        <v>21100898676</v>
      </c>
      <c r="C212" s="1" t="s">
        <v>2346</v>
      </c>
      <c r="D212" s="1" t="s">
        <v>1355</v>
      </c>
      <c r="E212" s="1" t="s">
        <v>2347</v>
      </c>
      <c r="F212" s="1">
        <v>1144</v>
      </c>
      <c r="G212" s="1" t="s">
        <v>6</v>
      </c>
      <c r="H212" s="1" t="s">
        <v>10</v>
      </c>
      <c r="I212" s="1" t="s">
        <v>1466</v>
      </c>
      <c r="J212" s="1" t="s">
        <v>1385</v>
      </c>
      <c r="K212" s="1" t="s">
        <v>1672</v>
      </c>
      <c r="L212" s="1" t="s">
        <v>1641</v>
      </c>
      <c r="M212" s="1" t="s">
        <v>2348</v>
      </c>
      <c r="N212" s="1" t="s">
        <v>2337</v>
      </c>
    </row>
    <row r="213" spans="1:14" x14ac:dyDescent="0.25">
      <c r="A213" s="1">
        <v>2039</v>
      </c>
      <c r="B213" s="1">
        <v>19700175752</v>
      </c>
      <c r="C213" s="1" t="s">
        <v>2349</v>
      </c>
      <c r="D213" s="1" t="s">
        <v>1355</v>
      </c>
      <c r="E213" s="1" t="s">
        <v>2350</v>
      </c>
      <c r="F213" s="1">
        <v>635</v>
      </c>
      <c r="G213" s="1" t="s">
        <v>309</v>
      </c>
      <c r="H213" s="1" t="s">
        <v>10</v>
      </c>
      <c r="I213" s="1" t="s">
        <v>1466</v>
      </c>
      <c r="J213" s="1" t="s">
        <v>1385</v>
      </c>
      <c r="K213" s="1" t="s">
        <v>2351</v>
      </c>
      <c r="L213" s="1" t="s">
        <v>1418</v>
      </c>
      <c r="M213" s="1" t="s">
        <v>2352</v>
      </c>
      <c r="N213" s="1" t="s">
        <v>2337</v>
      </c>
    </row>
    <row r="214" spans="1:14" x14ac:dyDescent="0.25">
      <c r="A214" s="1">
        <v>333</v>
      </c>
      <c r="B214" s="1">
        <v>21100823476</v>
      </c>
      <c r="C214" s="1" t="s">
        <v>2353</v>
      </c>
      <c r="D214" s="1" t="s">
        <v>1355</v>
      </c>
      <c r="E214" s="1" t="s">
        <v>2354</v>
      </c>
      <c r="F214" s="1">
        <v>1796</v>
      </c>
      <c r="G214" s="1" t="s">
        <v>6</v>
      </c>
      <c r="H214" s="1" t="s">
        <v>10</v>
      </c>
      <c r="I214" s="1" t="s">
        <v>1370</v>
      </c>
      <c r="J214" s="1" t="s">
        <v>1371</v>
      </c>
      <c r="K214" s="1" t="s">
        <v>2355</v>
      </c>
      <c r="L214" s="1" t="s">
        <v>1429</v>
      </c>
      <c r="M214" s="1" t="s">
        <v>2356</v>
      </c>
      <c r="N214" s="1" t="s">
        <v>2357</v>
      </c>
    </row>
    <row r="215" spans="1:14" x14ac:dyDescent="0.25">
      <c r="A215" s="1">
        <v>2156</v>
      </c>
      <c r="B215" s="1">
        <v>12709</v>
      </c>
      <c r="C215" s="1" t="s">
        <v>2358</v>
      </c>
      <c r="D215" s="1" t="s">
        <v>1355</v>
      </c>
      <c r="E215" s="1" t="s">
        <v>2359</v>
      </c>
      <c r="F215" s="1">
        <v>607</v>
      </c>
      <c r="G215" s="1" t="s">
        <v>6</v>
      </c>
      <c r="H215" s="1" t="s">
        <v>10</v>
      </c>
      <c r="I215" s="1" t="s">
        <v>1433</v>
      </c>
      <c r="J215" s="1" t="s">
        <v>1434</v>
      </c>
      <c r="K215" s="1" t="s">
        <v>2360</v>
      </c>
      <c r="L215" s="1" t="s">
        <v>2361</v>
      </c>
      <c r="M215" s="1" t="s">
        <v>2362</v>
      </c>
      <c r="N215" s="1" t="s">
        <v>2357</v>
      </c>
    </row>
    <row r="216" spans="1:14" x14ac:dyDescent="0.25">
      <c r="A216" s="1">
        <v>3551</v>
      </c>
      <c r="B216" s="1">
        <v>21100970247</v>
      </c>
      <c r="C216" s="1" t="s">
        <v>2363</v>
      </c>
      <c r="D216" s="1" t="s">
        <v>1355</v>
      </c>
      <c r="E216" s="1" t="s">
        <v>2364</v>
      </c>
      <c r="F216" s="1">
        <v>372</v>
      </c>
      <c r="G216" s="1" t="s">
        <v>309</v>
      </c>
      <c r="H216" s="1" t="s">
        <v>10</v>
      </c>
      <c r="I216" s="1" t="s">
        <v>1847</v>
      </c>
      <c r="J216" s="1" t="s">
        <v>1434</v>
      </c>
      <c r="K216" s="1" t="s">
        <v>2365</v>
      </c>
      <c r="L216" s="1" t="s">
        <v>1641</v>
      </c>
      <c r="M216" s="1" t="s">
        <v>2366</v>
      </c>
      <c r="N216" s="1" t="s">
        <v>2357</v>
      </c>
    </row>
    <row r="217" spans="1:14" x14ac:dyDescent="0.25">
      <c r="A217" s="1">
        <v>250</v>
      </c>
      <c r="B217" s="1">
        <v>21100466714</v>
      </c>
      <c r="C217" s="1" t="s">
        <v>2367</v>
      </c>
      <c r="D217" s="1" t="s">
        <v>1355</v>
      </c>
      <c r="E217" s="1" t="s">
        <v>2368</v>
      </c>
      <c r="F217" s="1">
        <v>2051</v>
      </c>
      <c r="G217" s="1" t="s">
        <v>6</v>
      </c>
      <c r="H217" s="1" t="s">
        <v>10</v>
      </c>
      <c r="I217" s="1" t="s">
        <v>1545</v>
      </c>
      <c r="J217" s="1" t="s">
        <v>1385</v>
      </c>
      <c r="K217" s="1" t="s">
        <v>2369</v>
      </c>
      <c r="L217" s="1" t="s">
        <v>1462</v>
      </c>
      <c r="M217" s="1" t="s">
        <v>2370</v>
      </c>
      <c r="N217" s="1" t="s">
        <v>2357</v>
      </c>
    </row>
    <row r="218" spans="1:14" x14ac:dyDescent="0.25">
      <c r="A218" s="1">
        <v>510</v>
      </c>
      <c r="B218" s="1">
        <v>21100815426</v>
      </c>
      <c r="C218" s="1" t="s">
        <v>2371</v>
      </c>
      <c r="D218" s="1" t="s">
        <v>1355</v>
      </c>
      <c r="E218" s="1" t="s">
        <v>2372</v>
      </c>
      <c r="F218" s="1">
        <v>1417</v>
      </c>
      <c r="G218" s="1" t="s">
        <v>6</v>
      </c>
      <c r="H218" s="1" t="s">
        <v>10</v>
      </c>
      <c r="I218" s="1" t="s">
        <v>1433</v>
      </c>
      <c r="J218" s="1" t="s">
        <v>1434</v>
      </c>
      <c r="K218" s="1" t="s">
        <v>2373</v>
      </c>
      <c r="L218" s="1" t="s">
        <v>1429</v>
      </c>
      <c r="M218" s="1" t="s">
        <v>2374</v>
      </c>
      <c r="N218" s="1" t="s">
        <v>2357</v>
      </c>
    </row>
    <row r="219" spans="1:14" s="2" customFormat="1" x14ac:dyDescent="0.25">
      <c r="A219" s="1">
        <v>3405</v>
      </c>
      <c r="B219" s="1">
        <v>21100314709</v>
      </c>
      <c r="C219" s="1" t="s">
        <v>2375</v>
      </c>
      <c r="D219" s="1" t="s">
        <v>1355</v>
      </c>
      <c r="E219" s="1" t="s">
        <v>2376</v>
      </c>
      <c r="F219" s="1">
        <v>392</v>
      </c>
      <c r="G219" s="1" t="s">
        <v>505</v>
      </c>
      <c r="H219" s="1" t="s">
        <v>10</v>
      </c>
      <c r="I219" s="1" t="s">
        <v>1847</v>
      </c>
      <c r="J219" s="1" t="s">
        <v>1434</v>
      </c>
      <c r="K219" s="1" t="s">
        <v>2365</v>
      </c>
      <c r="L219" s="1" t="s">
        <v>1441</v>
      </c>
      <c r="M219" s="1" t="s">
        <v>2377</v>
      </c>
      <c r="N219" s="1" t="s">
        <v>2378</v>
      </c>
    </row>
    <row r="220" spans="1:14" x14ac:dyDescent="0.25">
      <c r="A220" s="1">
        <v>4314</v>
      </c>
      <c r="B220" s="1">
        <v>21100301410</v>
      </c>
      <c r="C220" s="1" t="s">
        <v>2379</v>
      </c>
      <c r="D220" s="1" t="s">
        <v>1355</v>
      </c>
      <c r="E220" s="1" t="s">
        <v>2380</v>
      </c>
      <c r="F220" s="1">
        <v>296</v>
      </c>
      <c r="G220" s="1" t="s">
        <v>505</v>
      </c>
      <c r="H220" s="1" t="s">
        <v>10</v>
      </c>
      <c r="I220" s="1" t="s">
        <v>1527</v>
      </c>
      <c r="J220" s="1" t="s">
        <v>1378</v>
      </c>
      <c r="K220" s="1" t="s">
        <v>2381</v>
      </c>
      <c r="L220" s="1" t="s">
        <v>1441</v>
      </c>
      <c r="M220" s="1" t="s">
        <v>2382</v>
      </c>
      <c r="N220" s="1" t="s">
        <v>2383</v>
      </c>
    </row>
    <row r="221" spans="1:14" x14ac:dyDescent="0.25">
      <c r="A221" s="1">
        <v>2619</v>
      </c>
      <c r="B221" s="1">
        <v>23760</v>
      </c>
      <c r="C221" s="1" t="s">
        <v>2384</v>
      </c>
      <c r="D221" s="1" t="s">
        <v>1355</v>
      </c>
      <c r="E221" s="1" t="s">
        <v>2385</v>
      </c>
      <c r="F221" s="1">
        <v>512</v>
      </c>
      <c r="G221" s="1" t="s">
        <v>309</v>
      </c>
      <c r="H221" s="1" t="s">
        <v>10</v>
      </c>
      <c r="I221" s="1" t="s">
        <v>1416</v>
      </c>
      <c r="J221" s="1" t="s">
        <v>1378</v>
      </c>
      <c r="K221" s="1" t="s">
        <v>1555</v>
      </c>
      <c r="L221" s="1" t="s">
        <v>2386</v>
      </c>
      <c r="M221" s="1" t="s">
        <v>2387</v>
      </c>
      <c r="N221" s="1" t="s">
        <v>2388</v>
      </c>
    </row>
    <row r="222" spans="1:14" x14ac:dyDescent="0.25">
      <c r="A222" s="1">
        <v>6128</v>
      </c>
      <c r="B222" s="1">
        <v>21100831445</v>
      </c>
      <c r="C222" s="1" t="s">
        <v>2389</v>
      </c>
      <c r="D222" s="1" t="s">
        <v>1355</v>
      </c>
      <c r="E222" s="1" t="s">
        <v>2390</v>
      </c>
      <c r="F222" s="1">
        <v>185</v>
      </c>
      <c r="G222" s="1" t="s">
        <v>505</v>
      </c>
      <c r="H222" s="1" t="s">
        <v>10</v>
      </c>
      <c r="I222" s="1" t="s">
        <v>1357</v>
      </c>
      <c r="J222" s="1" t="s">
        <v>1358</v>
      </c>
      <c r="K222" s="1" t="s">
        <v>2391</v>
      </c>
      <c r="L222" s="1" t="s">
        <v>1551</v>
      </c>
      <c r="M222" s="1" t="s">
        <v>2392</v>
      </c>
      <c r="N222" s="1" t="s">
        <v>2388</v>
      </c>
    </row>
    <row r="223" spans="1:14" x14ac:dyDescent="0.25">
      <c r="A223" s="1">
        <v>7311</v>
      </c>
      <c r="B223" s="1">
        <v>21100211749</v>
      </c>
      <c r="C223" s="1" t="s">
        <v>2393</v>
      </c>
      <c r="D223" s="1" t="s">
        <v>1355</v>
      </c>
      <c r="E223" s="1" t="s">
        <v>2394</v>
      </c>
      <c r="F223" s="1">
        <v>134</v>
      </c>
      <c r="G223" s="1" t="s">
        <v>812</v>
      </c>
      <c r="H223" s="1" t="s">
        <v>10</v>
      </c>
      <c r="I223" s="1" t="s">
        <v>1885</v>
      </c>
      <c r="J223" s="1" t="s">
        <v>1460</v>
      </c>
      <c r="K223" s="1" t="s">
        <v>2395</v>
      </c>
      <c r="L223" s="1" t="s">
        <v>1450</v>
      </c>
      <c r="M223" s="1" t="s">
        <v>2396</v>
      </c>
      <c r="N223" s="1" t="s">
        <v>2388</v>
      </c>
    </row>
    <row r="224" spans="1:14" x14ac:dyDescent="0.25">
      <c r="A224" s="1">
        <v>3225</v>
      </c>
      <c r="B224" s="1">
        <v>21100197910</v>
      </c>
      <c r="C224" s="1" t="s">
        <v>2397</v>
      </c>
      <c r="D224" s="1" t="s">
        <v>1355</v>
      </c>
      <c r="E224" s="1" t="s">
        <v>2398</v>
      </c>
      <c r="F224" s="1">
        <v>415</v>
      </c>
      <c r="G224" s="1" t="s">
        <v>309</v>
      </c>
      <c r="H224" s="1" t="s">
        <v>10</v>
      </c>
      <c r="I224" s="1" t="s">
        <v>1357</v>
      </c>
      <c r="J224" s="1" t="s">
        <v>1358</v>
      </c>
      <c r="K224" s="1" t="s">
        <v>2399</v>
      </c>
      <c r="L224" s="1" t="s">
        <v>1450</v>
      </c>
      <c r="M224" s="1" t="s">
        <v>2400</v>
      </c>
      <c r="N224" s="1" t="s">
        <v>2388</v>
      </c>
    </row>
    <row r="225" spans="1:14" x14ac:dyDescent="0.25">
      <c r="A225" s="1">
        <v>3890</v>
      </c>
      <c r="B225" s="1">
        <v>21100200811</v>
      </c>
      <c r="C225" s="1" t="s">
        <v>2401</v>
      </c>
      <c r="D225" s="1" t="s">
        <v>1355</v>
      </c>
      <c r="E225" s="1" t="s">
        <v>2402</v>
      </c>
      <c r="F225" s="1">
        <v>335</v>
      </c>
      <c r="G225" s="1" t="s">
        <v>505</v>
      </c>
      <c r="H225" s="1" t="s">
        <v>10</v>
      </c>
      <c r="I225" s="1" t="s">
        <v>1422</v>
      </c>
      <c r="J225" s="1" t="s">
        <v>1371</v>
      </c>
      <c r="K225" s="1" t="s">
        <v>1712</v>
      </c>
      <c r="L225" s="1" t="s">
        <v>1450</v>
      </c>
      <c r="M225" s="1" t="s">
        <v>2403</v>
      </c>
      <c r="N225" s="1" t="s">
        <v>2388</v>
      </c>
    </row>
    <row r="226" spans="1:14" x14ac:dyDescent="0.25">
      <c r="A226" s="1">
        <v>975</v>
      </c>
      <c r="B226" s="1">
        <v>91796</v>
      </c>
      <c r="C226" s="1" t="s">
        <v>2404</v>
      </c>
      <c r="D226" s="1" t="s">
        <v>1355</v>
      </c>
      <c r="E226" s="1" t="s">
        <v>2405</v>
      </c>
      <c r="F226" s="1">
        <v>999</v>
      </c>
      <c r="G226" s="1" t="s">
        <v>6</v>
      </c>
      <c r="H226" s="1" t="s">
        <v>10</v>
      </c>
      <c r="I226" s="1" t="s">
        <v>1466</v>
      </c>
      <c r="J226" s="1" t="s">
        <v>1385</v>
      </c>
      <c r="K226" s="1" t="s">
        <v>1601</v>
      </c>
      <c r="L226" s="1" t="s">
        <v>1703</v>
      </c>
      <c r="M226" s="1" t="s">
        <v>2406</v>
      </c>
      <c r="N226" s="1" t="s">
        <v>2388</v>
      </c>
    </row>
    <row r="227" spans="1:14" x14ac:dyDescent="0.25">
      <c r="A227" s="1">
        <v>7723</v>
      </c>
      <c r="B227" s="1">
        <v>23495</v>
      </c>
      <c r="C227" s="1" t="s">
        <v>2407</v>
      </c>
      <c r="D227" s="1" t="s">
        <v>1355</v>
      </c>
      <c r="E227" s="1" t="s">
        <v>2408</v>
      </c>
      <c r="F227" s="1">
        <v>119</v>
      </c>
      <c r="G227" s="1" t="s">
        <v>812</v>
      </c>
      <c r="H227" s="1" t="s">
        <v>10</v>
      </c>
      <c r="I227" s="1" t="s">
        <v>2017</v>
      </c>
      <c r="J227" s="1" t="s">
        <v>1358</v>
      </c>
      <c r="K227" s="1" t="s">
        <v>2409</v>
      </c>
      <c r="L227" s="1" t="s">
        <v>2410</v>
      </c>
      <c r="M227" s="1" t="s">
        <v>2396</v>
      </c>
      <c r="N227" s="1" t="s">
        <v>2388</v>
      </c>
    </row>
    <row r="228" spans="1:14" s="2" customFormat="1" x14ac:dyDescent="0.25">
      <c r="A228" s="1">
        <v>5115</v>
      </c>
      <c r="B228" s="1">
        <v>21100433341</v>
      </c>
      <c r="C228" s="1" t="s">
        <v>2411</v>
      </c>
      <c r="D228" s="1" t="s">
        <v>1355</v>
      </c>
      <c r="E228" s="1" t="s">
        <v>2412</v>
      </c>
      <c r="F228" s="1">
        <v>238</v>
      </c>
      <c r="G228" s="1" t="s">
        <v>505</v>
      </c>
      <c r="H228" s="1" t="s">
        <v>10</v>
      </c>
      <c r="I228" s="1" t="s">
        <v>1422</v>
      </c>
      <c r="J228" s="1" t="s">
        <v>1371</v>
      </c>
      <c r="K228" s="1" t="s">
        <v>1712</v>
      </c>
      <c r="L228" s="1" t="s">
        <v>1429</v>
      </c>
      <c r="M228" s="1" t="s">
        <v>2392</v>
      </c>
      <c r="N228" s="1" t="s">
        <v>2388</v>
      </c>
    </row>
    <row r="229" spans="1:14" x14ac:dyDescent="0.25">
      <c r="A229" s="1">
        <v>720</v>
      </c>
      <c r="B229" s="1">
        <v>24291</v>
      </c>
      <c r="C229" s="1" t="s">
        <v>2413</v>
      </c>
      <c r="D229" s="1" t="s">
        <v>1355</v>
      </c>
      <c r="E229" s="1" t="s">
        <v>2414</v>
      </c>
      <c r="F229" s="1">
        <v>1167</v>
      </c>
      <c r="G229" s="1" t="s">
        <v>6</v>
      </c>
      <c r="H229" s="1" t="s">
        <v>10</v>
      </c>
      <c r="I229" s="1" t="s">
        <v>1433</v>
      </c>
      <c r="J229" s="1" t="s">
        <v>1434</v>
      </c>
      <c r="K229" s="1" t="s">
        <v>2415</v>
      </c>
      <c r="L229" s="1" t="s">
        <v>2416</v>
      </c>
      <c r="M229" s="1" t="s">
        <v>2417</v>
      </c>
      <c r="N229" s="1" t="s">
        <v>2418</v>
      </c>
    </row>
    <row r="230" spans="1:14" s="2" customFormat="1" x14ac:dyDescent="0.25">
      <c r="A230" s="1">
        <v>1608</v>
      </c>
      <c r="B230" s="1">
        <v>4000152106</v>
      </c>
      <c r="C230" s="1" t="s">
        <v>2419</v>
      </c>
      <c r="D230" s="1" t="s">
        <v>1355</v>
      </c>
      <c r="E230" s="1" t="s">
        <v>2420</v>
      </c>
      <c r="F230" s="1">
        <v>750</v>
      </c>
      <c r="G230" s="1" t="s">
        <v>6</v>
      </c>
      <c r="H230" s="1" t="s">
        <v>10</v>
      </c>
      <c r="I230" s="1" t="s">
        <v>1357</v>
      </c>
      <c r="J230" s="1" t="s">
        <v>1358</v>
      </c>
      <c r="K230" s="1" t="s">
        <v>2421</v>
      </c>
      <c r="L230" s="1" t="s">
        <v>1455</v>
      </c>
      <c r="M230" s="1" t="s">
        <v>2422</v>
      </c>
      <c r="N230" s="1" t="s">
        <v>2418</v>
      </c>
    </row>
    <row r="231" spans="1:14" x14ac:dyDescent="0.25">
      <c r="A231" s="1">
        <v>3820</v>
      </c>
      <c r="B231" s="1">
        <v>5800179608</v>
      </c>
      <c r="C231" s="1" t="s">
        <v>2423</v>
      </c>
      <c r="D231" s="1" t="s">
        <v>1355</v>
      </c>
      <c r="E231" s="1" t="s">
        <v>2424</v>
      </c>
      <c r="F231" s="1">
        <v>342</v>
      </c>
      <c r="G231" s="1" t="s">
        <v>505</v>
      </c>
      <c r="H231" s="1" t="s">
        <v>10</v>
      </c>
      <c r="I231" s="1" t="s">
        <v>1763</v>
      </c>
      <c r="J231" s="1" t="s">
        <v>1378</v>
      </c>
      <c r="K231" s="1" t="s">
        <v>2425</v>
      </c>
      <c r="L231" s="1" t="s">
        <v>1380</v>
      </c>
      <c r="M231" s="1" t="s">
        <v>2426</v>
      </c>
      <c r="N231" s="1" t="s">
        <v>2427</v>
      </c>
    </row>
    <row r="232" spans="1:14" x14ac:dyDescent="0.25">
      <c r="A232" s="1">
        <v>4238</v>
      </c>
      <c r="B232" s="1">
        <v>27426</v>
      </c>
      <c r="C232" s="1" t="s">
        <v>2428</v>
      </c>
      <c r="D232" s="1" t="s">
        <v>1355</v>
      </c>
      <c r="E232" s="1" t="s">
        <v>2429</v>
      </c>
      <c r="F232" s="1">
        <v>303</v>
      </c>
      <c r="G232" s="1" t="s">
        <v>505</v>
      </c>
      <c r="H232" s="1" t="s">
        <v>10</v>
      </c>
      <c r="I232" s="1" t="s">
        <v>1384</v>
      </c>
      <c r="J232" s="1" t="s">
        <v>1385</v>
      </c>
      <c r="K232" s="1" t="s">
        <v>2430</v>
      </c>
      <c r="L232" s="1" t="s">
        <v>2431</v>
      </c>
      <c r="M232" s="1" t="s">
        <v>2432</v>
      </c>
      <c r="N232" s="1" t="s">
        <v>2427</v>
      </c>
    </row>
    <row r="233" spans="1:14" x14ac:dyDescent="0.25">
      <c r="A233" s="1">
        <v>4985</v>
      </c>
      <c r="B233" s="1">
        <v>145734</v>
      </c>
      <c r="C233" s="1" t="s">
        <v>2433</v>
      </c>
      <c r="D233" s="1" t="s">
        <v>1355</v>
      </c>
      <c r="E233" s="1">
        <v>14134853</v>
      </c>
      <c r="F233" s="1">
        <v>246</v>
      </c>
      <c r="G233" s="1" t="s">
        <v>505</v>
      </c>
      <c r="I233" s="1" t="s">
        <v>1357</v>
      </c>
      <c r="J233" s="1" t="s">
        <v>1358</v>
      </c>
      <c r="K233" s="1" t="s">
        <v>2434</v>
      </c>
      <c r="L233" s="1" t="s">
        <v>1418</v>
      </c>
      <c r="M233" s="1" t="s">
        <v>2435</v>
      </c>
      <c r="N233" s="1" t="s">
        <v>2427</v>
      </c>
    </row>
    <row r="234" spans="1:14" x14ac:dyDescent="0.25">
      <c r="A234" s="1">
        <v>3963</v>
      </c>
      <c r="B234" s="1">
        <v>15600154707</v>
      </c>
      <c r="C234" s="1" t="s">
        <v>2436</v>
      </c>
      <c r="D234" s="1" t="s">
        <v>1355</v>
      </c>
      <c r="E234" s="1">
        <v>14053322</v>
      </c>
      <c r="F234" s="1">
        <v>327</v>
      </c>
      <c r="G234" s="1" t="s">
        <v>505</v>
      </c>
      <c r="I234" s="1" t="s">
        <v>1504</v>
      </c>
      <c r="J234" s="1" t="s">
        <v>1358</v>
      </c>
      <c r="K234" s="1" t="s">
        <v>2437</v>
      </c>
      <c r="L234" s="1" t="s">
        <v>1524</v>
      </c>
      <c r="M234" s="1" t="s">
        <v>2435</v>
      </c>
      <c r="N234" s="1" t="s">
        <v>2427</v>
      </c>
    </row>
    <row r="235" spans="1:14" s="2" customFormat="1" x14ac:dyDescent="0.25">
      <c r="A235" s="1">
        <v>2620</v>
      </c>
      <c r="B235" s="1">
        <v>21100266566</v>
      </c>
      <c r="C235" s="1" t="s">
        <v>2438</v>
      </c>
      <c r="D235" s="1" t="s">
        <v>1355</v>
      </c>
      <c r="E235" s="1" t="s">
        <v>2439</v>
      </c>
      <c r="F235" s="1">
        <v>512</v>
      </c>
      <c r="G235" s="1" t="s">
        <v>309</v>
      </c>
      <c r="H235" s="1" t="s">
        <v>10</v>
      </c>
      <c r="I235" s="1" t="s">
        <v>1357</v>
      </c>
      <c r="J235" s="1" t="s">
        <v>1358</v>
      </c>
      <c r="K235" s="1" t="s">
        <v>2440</v>
      </c>
      <c r="L235" s="1" t="s">
        <v>1373</v>
      </c>
      <c r="M235" s="1" t="s">
        <v>2441</v>
      </c>
      <c r="N235" s="1" t="s">
        <v>2427</v>
      </c>
    </row>
    <row r="236" spans="1:14" x14ac:dyDescent="0.25">
      <c r="A236" s="1">
        <v>5389</v>
      </c>
      <c r="B236" s="1">
        <v>7000153282</v>
      </c>
      <c r="C236" s="1" t="s">
        <v>2442</v>
      </c>
      <c r="D236" s="1" t="s">
        <v>1355</v>
      </c>
      <c r="E236" s="1" t="s">
        <v>2443</v>
      </c>
      <c r="F236" s="1">
        <v>221</v>
      </c>
      <c r="G236" s="1" t="s">
        <v>505</v>
      </c>
      <c r="H236" s="1" t="s">
        <v>10</v>
      </c>
      <c r="I236" s="1" t="s">
        <v>1614</v>
      </c>
      <c r="J236" s="1" t="s">
        <v>1358</v>
      </c>
      <c r="K236" s="1" t="s">
        <v>2444</v>
      </c>
      <c r="L236" s="1" t="s">
        <v>1380</v>
      </c>
      <c r="M236" s="1" t="s">
        <v>2435</v>
      </c>
      <c r="N236" s="1" t="s">
        <v>2427</v>
      </c>
    </row>
    <row r="237" spans="1:14" x14ac:dyDescent="0.25">
      <c r="A237" s="1">
        <v>3624</v>
      </c>
      <c r="B237" s="1">
        <v>26343</v>
      </c>
      <c r="C237" s="1" t="s">
        <v>2445</v>
      </c>
      <c r="D237" s="1" t="s">
        <v>1355</v>
      </c>
      <c r="E237" s="1" t="s">
        <v>2446</v>
      </c>
      <c r="F237" s="1">
        <v>364</v>
      </c>
      <c r="G237" s="1" t="s">
        <v>505</v>
      </c>
      <c r="H237" s="1" t="s">
        <v>10</v>
      </c>
      <c r="I237" s="1" t="s">
        <v>1397</v>
      </c>
      <c r="J237" s="1" t="s">
        <v>1385</v>
      </c>
      <c r="K237" s="1" t="s">
        <v>2447</v>
      </c>
      <c r="L237" s="1" t="s">
        <v>1703</v>
      </c>
      <c r="M237" s="1" t="s">
        <v>2448</v>
      </c>
      <c r="N237" s="1" t="s">
        <v>2427</v>
      </c>
    </row>
    <row r="238" spans="1:14" x14ac:dyDescent="0.25">
      <c r="A238" s="1">
        <v>1513</v>
      </c>
      <c r="B238" s="1">
        <v>21100913307</v>
      </c>
      <c r="C238" s="1" t="s">
        <v>2449</v>
      </c>
      <c r="D238" s="1" t="s">
        <v>1355</v>
      </c>
      <c r="E238" s="1" t="s">
        <v>2450</v>
      </c>
      <c r="F238" s="1">
        <v>782</v>
      </c>
      <c r="G238" s="1" t="s">
        <v>6</v>
      </c>
      <c r="H238" s="1" t="s">
        <v>10</v>
      </c>
      <c r="I238" s="1" t="s">
        <v>1445</v>
      </c>
      <c r="J238" s="1" t="s">
        <v>1378</v>
      </c>
      <c r="K238" s="1" t="s">
        <v>2451</v>
      </c>
      <c r="L238" s="1" t="s">
        <v>1551</v>
      </c>
      <c r="M238" s="1" t="s">
        <v>2452</v>
      </c>
      <c r="N238" s="1" t="s">
        <v>2427</v>
      </c>
    </row>
    <row r="239" spans="1:14" s="2" customFormat="1" x14ac:dyDescent="0.25">
      <c r="A239" s="1">
        <v>345</v>
      </c>
      <c r="B239" s="1">
        <v>21100381006</v>
      </c>
      <c r="C239" s="1" t="s">
        <v>2453</v>
      </c>
      <c r="D239" s="1" t="s">
        <v>1355</v>
      </c>
      <c r="E239" s="1" t="s">
        <v>2454</v>
      </c>
      <c r="F239" s="1">
        <v>1762</v>
      </c>
      <c r="G239" s="1" t="s">
        <v>6</v>
      </c>
      <c r="H239" s="1" t="s">
        <v>10</v>
      </c>
      <c r="I239" s="1" t="s">
        <v>1370</v>
      </c>
      <c r="J239" s="1" t="s">
        <v>1371</v>
      </c>
      <c r="K239" s="1" t="s">
        <v>2455</v>
      </c>
      <c r="L239" s="1" t="s">
        <v>1373</v>
      </c>
      <c r="M239" s="1" t="s">
        <v>2456</v>
      </c>
      <c r="N239" s="1" t="s">
        <v>2427</v>
      </c>
    </row>
    <row r="240" spans="1:14" x14ac:dyDescent="0.25">
      <c r="A240" s="1">
        <v>706</v>
      </c>
      <c r="B240" s="1">
        <v>21100432519</v>
      </c>
      <c r="C240" s="1" t="s">
        <v>2457</v>
      </c>
      <c r="D240" s="1" t="s">
        <v>1355</v>
      </c>
      <c r="E240" s="1" t="s">
        <v>2458</v>
      </c>
      <c r="F240" s="1">
        <v>1175</v>
      </c>
      <c r="G240" s="1" t="s">
        <v>6</v>
      </c>
      <c r="H240" s="1" t="s">
        <v>10</v>
      </c>
      <c r="I240" s="1" t="s">
        <v>2459</v>
      </c>
      <c r="J240" s="1" t="s">
        <v>1385</v>
      </c>
      <c r="K240" s="1" t="s">
        <v>2460</v>
      </c>
      <c r="L240" s="1" t="s">
        <v>1475</v>
      </c>
      <c r="M240" s="1" t="s">
        <v>2461</v>
      </c>
      <c r="N240" s="1" t="s">
        <v>2462</v>
      </c>
    </row>
    <row r="241" spans="1:14" x14ac:dyDescent="0.25">
      <c r="A241" s="1">
        <v>268</v>
      </c>
      <c r="B241" s="1">
        <v>21100201945</v>
      </c>
      <c r="C241" s="1" t="s">
        <v>2463</v>
      </c>
      <c r="D241" s="1" t="s">
        <v>1355</v>
      </c>
      <c r="E241" s="1" t="s">
        <v>2464</v>
      </c>
      <c r="F241" s="1">
        <v>1991</v>
      </c>
      <c r="G241" s="1" t="s">
        <v>6</v>
      </c>
      <c r="H241" s="1" t="s">
        <v>10</v>
      </c>
      <c r="I241" s="1" t="s">
        <v>1545</v>
      </c>
      <c r="J241" s="1" t="s">
        <v>1385</v>
      </c>
      <c r="K241" s="1" t="s">
        <v>1546</v>
      </c>
      <c r="L241" s="1" t="s">
        <v>1441</v>
      </c>
      <c r="M241" s="1" t="s">
        <v>2465</v>
      </c>
      <c r="N241" s="1" t="s">
        <v>2462</v>
      </c>
    </row>
    <row r="242" spans="1:14" x14ac:dyDescent="0.25">
      <c r="A242" s="1">
        <v>964</v>
      </c>
      <c r="B242" s="1">
        <v>11900154312</v>
      </c>
      <c r="C242" s="1" t="s">
        <v>2466</v>
      </c>
      <c r="D242" s="1" t="s">
        <v>1355</v>
      </c>
      <c r="E242" s="1" t="s">
        <v>2467</v>
      </c>
      <c r="F242" s="1">
        <v>1005</v>
      </c>
      <c r="G242" s="1" t="s">
        <v>6</v>
      </c>
      <c r="H242" s="1" t="s">
        <v>10</v>
      </c>
      <c r="I242" s="1" t="s">
        <v>1370</v>
      </c>
      <c r="J242" s="1" t="s">
        <v>1371</v>
      </c>
      <c r="K242" s="1" t="s">
        <v>2468</v>
      </c>
      <c r="L242" s="1" t="s">
        <v>1524</v>
      </c>
      <c r="M242" s="1" t="s">
        <v>2469</v>
      </c>
      <c r="N242" s="1" t="s">
        <v>2462</v>
      </c>
    </row>
    <row r="243" spans="1:14" x14ac:dyDescent="0.25">
      <c r="A243" s="1">
        <v>2670</v>
      </c>
      <c r="B243" s="1">
        <v>21100871631</v>
      </c>
      <c r="C243" s="1" t="s">
        <v>2470</v>
      </c>
      <c r="D243" s="1" t="s">
        <v>1355</v>
      </c>
      <c r="E243" s="1" t="s">
        <v>2471</v>
      </c>
      <c r="F243" s="1">
        <v>502</v>
      </c>
      <c r="G243" s="1" t="s">
        <v>309</v>
      </c>
      <c r="H243" s="1" t="s">
        <v>10</v>
      </c>
      <c r="I243" s="1" t="s">
        <v>1533</v>
      </c>
      <c r="J243" s="1" t="s">
        <v>1378</v>
      </c>
      <c r="K243" s="1" t="s">
        <v>2472</v>
      </c>
      <c r="L243" s="1" t="s">
        <v>1373</v>
      </c>
      <c r="M243" s="1" t="s">
        <v>2473</v>
      </c>
      <c r="N243" s="1" t="s">
        <v>2474</v>
      </c>
    </row>
    <row r="244" spans="1:14" s="2" customFormat="1" x14ac:dyDescent="0.25">
      <c r="A244" s="1">
        <v>2398</v>
      </c>
      <c r="B244" s="1">
        <v>21100981758</v>
      </c>
      <c r="C244" s="1" t="s">
        <v>2475</v>
      </c>
      <c r="D244" s="1" t="s">
        <v>1355</v>
      </c>
      <c r="E244" s="1">
        <v>24680133</v>
      </c>
      <c r="F244" s="1">
        <v>555</v>
      </c>
      <c r="G244" s="1" t="s">
        <v>309</v>
      </c>
      <c r="H244" s="1" t="s">
        <v>10</v>
      </c>
      <c r="I244" s="1" t="s">
        <v>1370</v>
      </c>
      <c r="J244" s="1" t="s">
        <v>1371</v>
      </c>
      <c r="K244" s="1" t="s">
        <v>2476</v>
      </c>
      <c r="L244" s="1" t="s">
        <v>1462</v>
      </c>
      <c r="M244" s="1" t="s">
        <v>2477</v>
      </c>
      <c r="N244" s="1" t="s">
        <v>2478</v>
      </c>
    </row>
    <row r="245" spans="1:14" x14ac:dyDescent="0.25">
      <c r="A245" s="1">
        <v>228</v>
      </c>
      <c r="B245" s="1">
        <v>21100874341</v>
      </c>
      <c r="C245" s="1" t="s">
        <v>2479</v>
      </c>
      <c r="D245" s="1" t="s">
        <v>1355</v>
      </c>
      <c r="E245" s="1" t="s">
        <v>2480</v>
      </c>
      <c r="F245" s="1">
        <v>2152</v>
      </c>
      <c r="G245" s="1" t="s">
        <v>6</v>
      </c>
      <c r="H245" s="1" t="s">
        <v>10</v>
      </c>
      <c r="I245" s="1" t="s">
        <v>1427</v>
      </c>
      <c r="J245" s="1" t="s">
        <v>1385</v>
      </c>
      <c r="K245" s="1" t="s">
        <v>2481</v>
      </c>
      <c r="L245" s="1" t="s">
        <v>1429</v>
      </c>
      <c r="M245" s="1" t="s">
        <v>2482</v>
      </c>
      <c r="N245" s="1" t="s">
        <v>2483</v>
      </c>
    </row>
    <row r="246" spans="1:14" x14ac:dyDescent="0.25">
      <c r="A246" s="1">
        <v>4310</v>
      </c>
      <c r="B246" s="1">
        <v>21100824437</v>
      </c>
      <c r="C246" s="1" t="s">
        <v>2484</v>
      </c>
      <c r="D246" s="1" t="s">
        <v>1355</v>
      </c>
      <c r="E246" s="1" t="s">
        <v>2485</v>
      </c>
      <c r="F246" s="1">
        <v>297</v>
      </c>
      <c r="G246" s="1" t="s">
        <v>505</v>
      </c>
      <c r="I246" s="1" t="s">
        <v>1445</v>
      </c>
      <c r="J246" s="1" t="s">
        <v>1378</v>
      </c>
      <c r="K246" s="1" t="s">
        <v>2486</v>
      </c>
      <c r="L246" s="1" t="s">
        <v>1821</v>
      </c>
      <c r="M246" s="1" t="s">
        <v>2487</v>
      </c>
      <c r="N246" s="1" t="s">
        <v>2483</v>
      </c>
    </row>
    <row r="247" spans="1:14" x14ac:dyDescent="0.25">
      <c r="A247" s="1">
        <v>6148</v>
      </c>
      <c r="B247" s="1">
        <v>12100155635</v>
      </c>
      <c r="C247" s="1" t="s">
        <v>2488</v>
      </c>
      <c r="D247" s="1" t="s">
        <v>1355</v>
      </c>
      <c r="E247" s="1" t="s">
        <v>2489</v>
      </c>
      <c r="F247" s="1">
        <v>184</v>
      </c>
      <c r="G247" s="1" t="s">
        <v>812</v>
      </c>
      <c r="H247" s="1" t="s">
        <v>10</v>
      </c>
      <c r="I247" s="1" t="s">
        <v>1357</v>
      </c>
      <c r="J247" s="1" t="s">
        <v>1358</v>
      </c>
      <c r="K247" s="1" t="s">
        <v>2490</v>
      </c>
      <c r="L247" s="1" t="s">
        <v>1393</v>
      </c>
      <c r="M247" s="1" t="s">
        <v>2491</v>
      </c>
      <c r="N247" s="1" t="s">
        <v>2492</v>
      </c>
    </row>
    <row r="248" spans="1:14" s="2" customFormat="1" x14ac:dyDescent="0.25">
      <c r="A248" s="1">
        <v>4259</v>
      </c>
      <c r="B248" s="1">
        <v>28670</v>
      </c>
      <c r="C248" s="1" t="s">
        <v>2493</v>
      </c>
      <c r="D248" s="1" t="s">
        <v>1355</v>
      </c>
      <c r="E248" s="1" t="s">
        <v>2494</v>
      </c>
      <c r="F248" s="1">
        <v>301</v>
      </c>
      <c r="G248" s="1" t="s">
        <v>309</v>
      </c>
      <c r="H248" s="1" t="s">
        <v>10</v>
      </c>
      <c r="I248" s="1" t="s">
        <v>1466</v>
      </c>
      <c r="J248" s="1" t="s">
        <v>1385</v>
      </c>
      <c r="K248" s="1" t="s">
        <v>2495</v>
      </c>
      <c r="L248" s="1" t="s">
        <v>2496</v>
      </c>
      <c r="M248" s="1" t="s">
        <v>2497</v>
      </c>
      <c r="N248" s="1" t="s">
        <v>2492</v>
      </c>
    </row>
    <row r="249" spans="1:14" x14ac:dyDescent="0.25">
      <c r="A249" s="1">
        <v>6854</v>
      </c>
      <c r="B249" s="1">
        <v>12570</v>
      </c>
      <c r="C249" s="1" t="s">
        <v>2498</v>
      </c>
      <c r="D249" s="1" t="s">
        <v>1355</v>
      </c>
      <c r="E249" s="1" t="s">
        <v>2499</v>
      </c>
      <c r="F249" s="1">
        <v>151</v>
      </c>
      <c r="G249" s="1" t="s">
        <v>812</v>
      </c>
      <c r="H249" s="1" t="s">
        <v>10</v>
      </c>
      <c r="I249" s="1" t="s">
        <v>2500</v>
      </c>
      <c r="J249" s="1" t="s">
        <v>1385</v>
      </c>
      <c r="K249" s="1" t="s">
        <v>2501</v>
      </c>
      <c r="L249" s="1" t="s">
        <v>1765</v>
      </c>
      <c r="M249" s="1" t="s">
        <v>2502</v>
      </c>
      <c r="N249" s="1" t="s">
        <v>2503</v>
      </c>
    </row>
    <row r="250" spans="1:14" x14ac:dyDescent="0.25">
      <c r="A250" s="1">
        <v>5800</v>
      </c>
      <c r="B250" s="1">
        <v>21100897203</v>
      </c>
      <c r="C250" s="1" t="s">
        <v>2504</v>
      </c>
      <c r="D250" s="1" t="s">
        <v>1355</v>
      </c>
      <c r="E250" s="1" t="s">
        <v>2505</v>
      </c>
      <c r="F250" s="1">
        <v>201</v>
      </c>
      <c r="G250" s="1" t="s">
        <v>505</v>
      </c>
      <c r="H250" s="1" t="s">
        <v>10</v>
      </c>
      <c r="I250" s="1" t="s">
        <v>1397</v>
      </c>
      <c r="J250" s="1" t="s">
        <v>1385</v>
      </c>
      <c r="K250" s="1" t="s">
        <v>2506</v>
      </c>
      <c r="L250" s="1" t="s">
        <v>1641</v>
      </c>
      <c r="M250" s="1" t="s">
        <v>2507</v>
      </c>
      <c r="N250" s="1" t="s">
        <v>2503</v>
      </c>
    </row>
    <row r="251" spans="1:14" s="2" customFormat="1" x14ac:dyDescent="0.25">
      <c r="A251" s="1">
        <v>6177</v>
      </c>
      <c r="B251" s="1">
        <v>13236</v>
      </c>
      <c r="C251" s="1" t="s">
        <v>2504</v>
      </c>
      <c r="D251" s="1" t="s">
        <v>1355</v>
      </c>
      <c r="E251" s="1" t="s">
        <v>2508</v>
      </c>
      <c r="F251" s="1">
        <v>183</v>
      </c>
      <c r="G251" s="1" t="s">
        <v>812</v>
      </c>
      <c r="H251" s="1" t="s">
        <v>10</v>
      </c>
      <c r="I251" s="1" t="s">
        <v>1504</v>
      </c>
      <c r="J251" s="1" t="s">
        <v>1358</v>
      </c>
      <c r="K251" s="1" t="s">
        <v>2509</v>
      </c>
      <c r="L251" s="1" t="s">
        <v>2510</v>
      </c>
      <c r="M251" s="1" t="s">
        <v>2511</v>
      </c>
      <c r="N251" s="1" t="s">
        <v>2503</v>
      </c>
    </row>
    <row r="252" spans="1:14" s="2" customFormat="1" x14ac:dyDescent="0.25">
      <c r="A252" s="1">
        <v>3258</v>
      </c>
      <c r="B252" s="1">
        <v>18400156702</v>
      </c>
      <c r="C252" s="1" t="s">
        <v>2512</v>
      </c>
      <c r="D252" s="1" t="s">
        <v>1355</v>
      </c>
      <c r="E252" s="1" t="s">
        <v>2513</v>
      </c>
      <c r="F252" s="1">
        <v>410</v>
      </c>
      <c r="G252" s="1" t="s">
        <v>309</v>
      </c>
      <c r="H252" s="1" t="s">
        <v>10</v>
      </c>
      <c r="I252" s="1" t="s">
        <v>1410</v>
      </c>
      <c r="J252" s="1" t="s">
        <v>1378</v>
      </c>
      <c r="K252" s="1" t="s">
        <v>2514</v>
      </c>
      <c r="L252" s="1" t="s">
        <v>1524</v>
      </c>
      <c r="M252" s="1" t="s">
        <v>2515</v>
      </c>
      <c r="N252" s="1" t="s">
        <v>2516</v>
      </c>
    </row>
    <row r="253" spans="1:14" x14ac:dyDescent="0.25">
      <c r="A253" s="1">
        <v>1387</v>
      </c>
      <c r="B253" s="1">
        <v>21100437107</v>
      </c>
      <c r="C253" s="1" t="s">
        <v>2517</v>
      </c>
      <c r="D253" s="1" t="s">
        <v>1355</v>
      </c>
      <c r="E253" s="1" t="s">
        <v>2518</v>
      </c>
      <c r="F253" s="1">
        <v>822</v>
      </c>
      <c r="G253" s="1" t="s">
        <v>6</v>
      </c>
      <c r="H253" s="1" t="s">
        <v>10</v>
      </c>
      <c r="I253" s="1" t="s">
        <v>1885</v>
      </c>
      <c r="J253" s="1" t="s">
        <v>1460</v>
      </c>
      <c r="K253" s="1" t="s">
        <v>2519</v>
      </c>
      <c r="L253" s="1" t="s">
        <v>1373</v>
      </c>
      <c r="M253" s="1" t="s">
        <v>2520</v>
      </c>
      <c r="N253" s="1" t="s">
        <v>2516</v>
      </c>
    </row>
    <row r="254" spans="1:14" x14ac:dyDescent="0.25">
      <c r="A254" s="1">
        <v>178</v>
      </c>
      <c r="B254" s="1">
        <v>6400153126</v>
      </c>
      <c r="C254" s="1" t="s">
        <v>2521</v>
      </c>
      <c r="D254" s="1" t="s">
        <v>1355</v>
      </c>
      <c r="E254" s="1" t="s">
        <v>2522</v>
      </c>
      <c r="F254" s="1">
        <v>2428</v>
      </c>
      <c r="G254" s="1" t="s">
        <v>6</v>
      </c>
      <c r="H254" s="1" t="s">
        <v>10</v>
      </c>
      <c r="I254" s="1" t="s">
        <v>1433</v>
      </c>
      <c r="J254" s="1" t="s">
        <v>1434</v>
      </c>
      <c r="K254" s="1" t="s">
        <v>2523</v>
      </c>
      <c r="L254" s="1" t="s">
        <v>1380</v>
      </c>
      <c r="M254" s="1" t="s">
        <v>2524</v>
      </c>
      <c r="N254" s="1" t="s">
        <v>2516</v>
      </c>
    </row>
    <row r="255" spans="1:14" s="2" customFormat="1" x14ac:dyDescent="0.25">
      <c r="A255" s="1">
        <v>6080</v>
      </c>
      <c r="B255" s="1">
        <v>26181</v>
      </c>
      <c r="C255" s="1" t="s">
        <v>2525</v>
      </c>
      <c r="D255" s="1" t="s">
        <v>1355</v>
      </c>
      <c r="E255" s="1" t="s">
        <v>2526</v>
      </c>
      <c r="F255" s="1">
        <v>188</v>
      </c>
      <c r="G255" s="1" t="s">
        <v>812</v>
      </c>
      <c r="H255" s="1" t="s">
        <v>10</v>
      </c>
      <c r="I255" s="1" t="s">
        <v>1504</v>
      </c>
      <c r="J255" s="1" t="s">
        <v>1358</v>
      </c>
      <c r="K255" s="1" t="s">
        <v>2527</v>
      </c>
      <c r="L255" s="1" t="s">
        <v>2528</v>
      </c>
      <c r="M255" s="1" t="s">
        <v>2529</v>
      </c>
      <c r="N255" s="1" t="s">
        <v>2516</v>
      </c>
    </row>
    <row r="256" spans="1:14" s="2" customFormat="1" x14ac:dyDescent="0.25">
      <c r="A256" s="1">
        <v>6500</v>
      </c>
      <c r="B256" s="1">
        <v>21100871688</v>
      </c>
      <c r="C256" s="1" t="s">
        <v>2530</v>
      </c>
      <c r="D256" s="1" t="s">
        <v>1355</v>
      </c>
      <c r="E256" s="1" t="s">
        <v>2531</v>
      </c>
      <c r="F256" s="1">
        <v>167</v>
      </c>
      <c r="G256" s="1" t="s">
        <v>505</v>
      </c>
      <c r="H256" s="1" t="s">
        <v>10</v>
      </c>
      <c r="I256" s="1" t="s">
        <v>1691</v>
      </c>
      <c r="J256" s="1" t="s">
        <v>1371</v>
      </c>
      <c r="K256" s="1" t="s">
        <v>2532</v>
      </c>
      <c r="L256" s="1" t="s">
        <v>1429</v>
      </c>
      <c r="M256" s="1" t="s">
        <v>2533</v>
      </c>
      <c r="N256" s="1" t="s">
        <v>2534</v>
      </c>
    </row>
    <row r="257" spans="1:14" x14ac:dyDescent="0.25">
      <c r="A257" s="1">
        <v>7111</v>
      </c>
      <c r="B257" s="1">
        <v>21100824449</v>
      </c>
      <c r="C257" s="1" t="s">
        <v>2535</v>
      </c>
      <c r="D257" s="1" t="s">
        <v>1355</v>
      </c>
      <c r="E257" s="1" t="s">
        <v>2536</v>
      </c>
      <c r="F257" s="1">
        <v>142</v>
      </c>
      <c r="G257" s="1" t="s">
        <v>309</v>
      </c>
      <c r="H257" s="1" t="s">
        <v>10</v>
      </c>
      <c r="I257" s="1" t="s">
        <v>1504</v>
      </c>
      <c r="J257" s="1" t="s">
        <v>1358</v>
      </c>
      <c r="K257" s="1" t="s">
        <v>1505</v>
      </c>
      <c r="L257" s="1" t="s">
        <v>1658</v>
      </c>
      <c r="M257" s="1" t="s">
        <v>2537</v>
      </c>
      <c r="N257" s="1" t="s">
        <v>2534</v>
      </c>
    </row>
    <row r="258" spans="1:14" x14ac:dyDescent="0.25">
      <c r="A258" s="1">
        <v>6532</v>
      </c>
      <c r="B258" s="1">
        <v>21101023953</v>
      </c>
      <c r="C258" s="1" t="s">
        <v>2538</v>
      </c>
      <c r="D258" s="1" t="s">
        <v>1355</v>
      </c>
      <c r="E258" s="1" t="s">
        <v>2539</v>
      </c>
      <c r="F258" s="1">
        <v>166</v>
      </c>
      <c r="G258" s="1" t="s">
        <v>505</v>
      </c>
      <c r="H258" s="1" t="s">
        <v>10</v>
      </c>
      <c r="I258" s="1" t="s">
        <v>1533</v>
      </c>
      <c r="J258" s="1" t="s">
        <v>1378</v>
      </c>
      <c r="K258" s="1" t="s">
        <v>2540</v>
      </c>
      <c r="L258" s="1" t="s">
        <v>2541</v>
      </c>
      <c r="M258" s="1" t="s">
        <v>2542</v>
      </c>
      <c r="N258" s="1" t="s">
        <v>2534</v>
      </c>
    </row>
    <row r="259" spans="1:14" x14ac:dyDescent="0.25">
      <c r="A259" s="1">
        <v>297</v>
      </c>
      <c r="B259" s="1">
        <v>21100895361</v>
      </c>
      <c r="C259" s="1" t="s">
        <v>2543</v>
      </c>
      <c r="D259" s="1" t="s">
        <v>1355</v>
      </c>
      <c r="E259" s="1" t="s">
        <v>2544</v>
      </c>
      <c r="F259" s="1">
        <v>1909</v>
      </c>
      <c r="G259" s="1" t="s">
        <v>6</v>
      </c>
      <c r="H259" s="1" t="s">
        <v>10</v>
      </c>
      <c r="I259" s="1" t="s">
        <v>1370</v>
      </c>
      <c r="J259" s="1" t="s">
        <v>1371</v>
      </c>
      <c r="K259" s="1" t="s">
        <v>1657</v>
      </c>
      <c r="L259" s="1" t="s">
        <v>1462</v>
      </c>
      <c r="M259" s="1" t="s">
        <v>2545</v>
      </c>
      <c r="N259" s="1" t="s">
        <v>2546</v>
      </c>
    </row>
    <row r="260" spans="1:14" x14ac:dyDescent="0.25">
      <c r="A260" s="1">
        <v>294</v>
      </c>
      <c r="B260" s="1">
        <v>21100420330</v>
      </c>
      <c r="C260" s="1" t="s">
        <v>2547</v>
      </c>
      <c r="D260" s="1" t="s">
        <v>1355</v>
      </c>
      <c r="E260" s="1" t="s">
        <v>2548</v>
      </c>
      <c r="F260" s="1">
        <v>1912</v>
      </c>
      <c r="G260" s="1" t="s">
        <v>6</v>
      </c>
      <c r="H260" s="1" t="s">
        <v>10</v>
      </c>
      <c r="I260" s="1" t="s">
        <v>1370</v>
      </c>
      <c r="J260" s="1" t="s">
        <v>1371</v>
      </c>
      <c r="K260" s="1" t="s">
        <v>2549</v>
      </c>
      <c r="L260" s="1" t="s">
        <v>1373</v>
      </c>
      <c r="M260" s="1" t="s">
        <v>2550</v>
      </c>
      <c r="N260" s="1" t="s">
        <v>2546</v>
      </c>
    </row>
    <row r="261" spans="1:14" s="2" customFormat="1" x14ac:dyDescent="0.25">
      <c r="A261" s="1">
        <v>1807</v>
      </c>
      <c r="B261" s="1">
        <v>11700154337</v>
      </c>
      <c r="C261" s="1" t="s">
        <v>2551</v>
      </c>
      <c r="D261" s="1" t="s">
        <v>1355</v>
      </c>
      <c r="E261" s="1" t="s">
        <v>2552</v>
      </c>
      <c r="F261" s="1">
        <v>690</v>
      </c>
      <c r="G261" s="1" t="s">
        <v>309</v>
      </c>
      <c r="H261" s="1" t="s">
        <v>10</v>
      </c>
      <c r="I261" s="1" t="s">
        <v>1991</v>
      </c>
      <c r="J261" s="1" t="s">
        <v>1371</v>
      </c>
      <c r="K261" s="1" t="s">
        <v>2553</v>
      </c>
      <c r="L261" s="1" t="s">
        <v>1524</v>
      </c>
      <c r="M261" s="1" t="s">
        <v>2554</v>
      </c>
      <c r="N261" s="1" t="s">
        <v>2546</v>
      </c>
    </row>
    <row r="262" spans="1:14" x14ac:dyDescent="0.25">
      <c r="A262" s="1">
        <v>2558</v>
      </c>
      <c r="B262" s="1">
        <v>21101034519</v>
      </c>
      <c r="C262" s="1" t="s">
        <v>2555</v>
      </c>
      <c r="D262" s="1" t="s">
        <v>1355</v>
      </c>
      <c r="E262" s="1" t="s">
        <v>2556</v>
      </c>
      <c r="F262" s="1">
        <v>524</v>
      </c>
      <c r="G262" s="1" t="s">
        <v>309</v>
      </c>
      <c r="H262" s="1" t="s">
        <v>10</v>
      </c>
      <c r="I262" s="1" t="s">
        <v>1370</v>
      </c>
      <c r="J262" s="1" t="s">
        <v>1371</v>
      </c>
      <c r="K262" s="1" t="s">
        <v>1657</v>
      </c>
      <c r="L262" s="1" t="s">
        <v>1641</v>
      </c>
      <c r="M262" s="1" t="s">
        <v>2557</v>
      </c>
      <c r="N262" s="1" t="s">
        <v>2558</v>
      </c>
    </row>
    <row r="263" spans="1:14" s="2" customFormat="1" x14ac:dyDescent="0.25">
      <c r="A263" s="1">
        <v>5700</v>
      </c>
      <c r="B263" s="1">
        <v>19700183013</v>
      </c>
      <c r="C263" s="1" t="s">
        <v>2559</v>
      </c>
      <c r="D263" s="1" t="s">
        <v>1355</v>
      </c>
      <c r="E263" s="1" t="s">
        <v>2560</v>
      </c>
      <c r="F263" s="1">
        <v>206</v>
      </c>
      <c r="G263" s="1" t="s">
        <v>812</v>
      </c>
      <c r="H263" s="1" t="s">
        <v>10</v>
      </c>
      <c r="I263" s="1" t="s">
        <v>1459</v>
      </c>
      <c r="J263" s="1" t="s">
        <v>1460</v>
      </c>
      <c r="K263" s="1" t="s">
        <v>2561</v>
      </c>
      <c r="L263" s="1" t="s">
        <v>1450</v>
      </c>
      <c r="M263" s="1" t="s">
        <v>2562</v>
      </c>
      <c r="N263" s="1" t="s">
        <v>2558</v>
      </c>
    </row>
    <row r="264" spans="1:14" s="2" customFormat="1" x14ac:dyDescent="0.25">
      <c r="A264" s="1">
        <v>144</v>
      </c>
      <c r="B264" s="1">
        <v>21100900364</v>
      </c>
      <c r="C264" s="1" t="s">
        <v>2563</v>
      </c>
      <c r="D264" s="1" t="s">
        <v>1355</v>
      </c>
      <c r="E264" s="1" t="s">
        <v>2564</v>
      </c>
      <c r="F264" s="1">
        <v>2618</v>
      </c>
      <c r="G264" s="1" t="s">
        <v>6</v>
      </c>
      <c r="H264" s="1" t="s">
        <v>10</v>
      </c>
      <c r="I264" s="1" t="s">
        <v>1561</v>
      </c>
      <c r="J264" s="1" t="s">
        <v>1371</v>
      </c>
      <c r="K264" s="1" t="s">
        <v>2565</v>
      </c>
      <c r="L264" s="1" t="s">
        <v>1641</v>
      </c>
      <c r="M264" s="1" t="s">
        <v>2566</v>
      </c>
      <c r="N264" s="1" t="s">
        <v>2558</v>
      </c>
    </row>
    <row r="265" spans="1:14" x14ac:dyDescent="0.25">
      <c r="A265" s="1">
        <v>786</v>
      </c>
      <c r="B265" s="1">
        <v>21101017898</v>
      </c>
      <c r="C265" s="1" t="s">
        <v>2567</v>
      </c>
      <c r="D265" s="1" t="s">
        <v>1355</v>
      </c>
      <c r="E265" s="1" t="s">
        <v>2568</v>
      </c>
      <c r="F265" s="1">
        <v>1118</v>
      </c>
      <c r="G265" s="1" t="s">
        <v>6</v>
      </c>
      <c r="H265" s="1" t="s">
        <v>10</v>
      </c>
      <c r="I265" s="1" t="s">
        <v>1433</v>
      </c>
      <c r="J265" s="1" t="s">
        <v>1434</v>
      </c>
      <c r="K265" s="1" t="s">
        <v>2569</v>
      </c>
      <c r="L265" s="1" t="s">
        <v>1622</v>
      </c>
      <c r="M265" s="1" t="s">
        <v>2570</v>
      </c>
      <c r="N265" s="1" t="s">
        <v>2571</v>
      </c>
    </row>
    <row r="266" spans="1:14" x14ac:dyDescent="0.25">
      <c r="A266" s="1">
        <v>616</v>
      </c>
      <c r="B266" s="1">
        <v>21100862635</v>
      </c>
      <c r="C266" s="1" t="s">
        <v>2572</v>
      </c>
      <c r="D266" s="1" t="s">
        <v>1355</v>
      </c>
      <c r="E266" s="1" t="s">
        <v>2573</v>
      </c>
      <c r="F266" s="1">
        <v>1273</v>
      </c>
      <c r="G266" s="1" t="s">
        <v>6</v>
      </c>
      <c r="H266" s="1" t="s">
        <v>10</v>
      </c>
      <c r="I266" s="1" t="s">
        <v>1433</v>
      </c>
      <c r="J266" s="1" t="s">
        <v>1434</v>
      </c>
      <c r="K266" s="1" t="s">
        <v>2574</v>
      </c>
      <c r="L266" s="1" t="s">
        <v>1462</v>
      </c>
      <c r="M266" s="1" t="s">
        <v>2575</v>
      </c>
      <c r="N266" s="1" t="s">
        <v>2576</v>
      </c>
    </row>
    <row r="267" spans="1:14" s="2" customFormat="1" x14ac:dyDescent="0.25">
      <c r="A267" s="1">
        <v>338</v>
      </c>
      <c r="B267" s="1">
        <v>21101055725</v>
      </c>
      <c r="C267" s="1" t="s">
        <v>2577</v>
      </c>
      <c r="D267" s="1" t="s">
        <v>1355</v>
      </c>
      <c r="E267" s="1" t="s">
        <v>2578</v>
      </c>
      <c r="F267" s="1">
        <v>1782</v>
      </c>
      <c r="G267" s="1" t="s">
        <v>6</v>
      </c>
      <c r="H267" s="1" t="s">
        <v>10</v>
      </c>
      <c r="I267" s="1" t="s">
        <v>1370</v>
      </c>
      <c r="J267" s="1" t="s">
        <v>1371</v>
      </c>
      <c r="K267" s="1" t="s">
        <v>1657</v>
      </c>
      <c r="L267" s="1" t="s">
        <v>2159</v>
      </c>
      <c r="M267" s="1" t="s">
        <v>2579</v>
      </c>
      <c r="N267" s="1" t="s">
        <v>2580</v>
      </c>
    </row>
    <row r="268" spans="1:14" x14ac:dyDescent="0.25">
      <c r="A268" s="1">
        <v>6391</v>
      </c>
      <c r="B268" s="1">
        <v>21100932648</v>
      </c>
      <c r="C268" s="1" t="s">
        <v>2581</v>
      </c>
      <c r="D268" s="1" t="s">
        <v>1355</v>
      </c>
      <c r="E268" s="1" t="s">
        <v>2582</v>
      </c>
      <c r="F268" s="1">
        <v>172</v>
      </c>
      <c r="G268" s="1" t="s">
        <v>812</v>
      </c>
      <c r="H268" s="1" t="s">
        <v>10</v>
      </c>
      <c r="I268" s="1" t="s">
        <v>1459</v>
      </c>
      <c r="J268" s="1" t="s">
        <v>1460</v>
      </c>
      <c r="K268" s="1" t="s">
        <v>2583</v>
      </c>
      <c r="L268" s="1" t="s">
        <v>1429</v>
      </c>
      <c r="M268" s="1" t="s">
        <v>2584</v>
      </c>
      <c r="N268" s="1" t="s">
        <v>2585</v>
      </c>
    </row>
    <row r="269" spans="1:14" x14ac:dyDescent="0.25">
      <c r="A269" s="1">
        <v>1874</v>
      </c>
      <c r="B269" s="1">
        <v>21100936535</v>
      </c>
      <c r="C269" s="1" t="s">
        <v>2586</v>
      </c>
      <c r="D269" s="1" t="s">
        <v>1355</v>
      </c>
      <c r="E269" s="1" t="s">
        <v>2587</v>
      </c>
      <c r="F269" s="1">
        <v>671</v>
      </c>
      <c r="G269" s="1" t="s">
        <v>309</v>
      </c>
      <c r="H269" s="1" t="s">
        <v>10</v>
      </c>
      <c r="I269" s="1" t="s">
        <v>1701</v>
      </c>
      <c r="J269" s="1" t="s">
        <v>1385</v>
      </c>
      <c r="K269" s="1" t="s">
        <v>2588</v>
      </c>
      <c r="L269" s="1" t="s">
        <v>1551</v>
      </c>
      <c r="M269" s="1" t="s">
        <v>2589</v>
      </c>
      <c r="N269" s="1" t="s">
        <v>2585</v>
      </c>
    </row>
    <row r="270" spans="1:14" x14ac:dyDescent="0.25">
      <c r="A270" s="1">
        <v>3808</v>
      </c>
      <c r="B270" s="1">
        <v>21100232822</v>
      </c>
      <c r="C270" s="1" t="s">
        <v>2590</v>
      </c>
      <c r="D270" s="1" t="s">
        <v>1355</v>
      </c>
      <c r="E270" s="1" t="s">
        <v>2591</v>
      </c>
      <c r="F270" s="1">
        <v>343</v>
      </c>
      <c r="G270" s="1" t="s">
        <v>505</v>
      </c>
      <c r="H270" s="1" t="s">
        <v>10</v>
      </c>
      <c r="I270" s="1" t="s">
        <v>1466</v>
      </c>
      <c r="J270" s="1" t="s">
        <v>1385</v>
      </c>
      <c r="K270" s="1" t="s">
        <v>2592</v>
      </c>
      <c r="L270" s="1" t="s">
        <v>1412</v>
      </c>
      <c r="M270" s="1" t="s">
        <v>2593</v>
      </c>
      <c r="N270" s="1" t="s">
        <v>2585</v>
      </c>
    </row>
    <row r="271" spans="1:14" x14ac:dyDescent="0.25">
      <c r="A271" s="1">
        <v>5449</v>
      </c>
      <c r="B271" s="1">
        <v>21100200605</v>
      </c>
      <c r="C271" s="1" t="s">
        <v>2594</v>
      </c>
      <c r="D271" s="1" t="s">
        <v>1355</v>
      </c>
      <c r="E271" s="1" t="s">
        <v>2595</v>
      </c>
      <c r="F271" s="1">
        <v>218</v>
      </c>
      <c r="G271" s="1" t="s">
        <v>505</v>
      </c>
      <c r="H271" s="1" t="s">
        <v>10</v>
      </c>
      <c r="I271" s="1" t="s">
        <v>1377</v>
      </c>
      <c r="J271" s="1" t="s">
        <v>1378</v>
      </c>
      <c r="K271" s="1" t="s">
        <v>2596</v>
      </c>
      <c r="L271" s="1" t="s">
        <v>2597</v>
      </c>
      <c r="M271" s="1" t="s">
        <v>2598</v>
      </c>
      <c r="N271" s="1" t="s">
        <v>2599</v>
      </c>
    </row>
    <row r="272" spans="1:14" s="2" customFormat="1" x14ac:dyDescent="0.25">
      <c r="A272" s="1">
        <v>6188</v>
      </c>
      <c r="B272" s="1">
        <v>60241</v>
      </c>
      <c r="C272" s="1" t="s">
        <v>2600</v>
      </c>
      <c r="D272" s="1" t="s">
        <v>1355</v>
      </c>
      <c r="E272" s="1" t="s">
        <v>2601</v>
      </c>
      <c r="F272" s="1">
        <v>182</v>
      </c>
      <c r="G272" s="1" t="s">
        <v>812</v>
      </c>
      <c r="H272" s="1" t="s">
        <v>10</v>
      </c>
      <c r="I272" s="1" t="s">
        <v>1377</v>
      </c>
      <c r="J272" s="1" t="s">
        <v>1378</v>
      </c>
      <c r="K272" s="1" t="s">
        <v>2602</v>
      </c>
      <c r="L272" s="1" t="s">
        <v>1563</v>
      </c>
      <c r="M272" s="1" t="s">
        <v>2603</v>
      </c>
      <c r="N272" s="1" t="s">
        <v>2599</v>
      </c>
    </row>
    <row r="273" spans="1:14" s="2" customFormat="1" x14ac:dyDescent="0.25">
      <c r="A273" s="1">
        <v>6777</v>
      </c>
      <c r="B273" s="1">
        <v>19700175603</v>
      </c>
      <c r="C273" s="1" t="s">
        <v>2604</v>
      </c>
      <c r="D273" s="1" t="s">
        <v>1355</v>
      </c>
      <c r="E273" s="1" t="s">
        <v>2605</v>
      </c>
      <c r="F273" s="1">
        <v>155</v>
      </c>
      <c r="G273" s="1" t="s">
        <v>812</v>
      </c>
      <c r="H273" s="1" t="s">
        <v>10</v>
      </c>
      <c r="I273" s="1" t="s">
        <v>1377</v>
      </c>
      <c r="J273" s="1" t="s">
        <v>1378</v>
      </c>
      <c r="K273" s="1" t="s">
        <v>2606</v>
      </c>
      <c r="L273" s="1" t="s">
        <v>1455</v>
      </c>
      <c r="M273" s="1" t="s">
        <v>2607</v>
      </c>
      <c r="N273" s="1" t="s">
        <v>2599</v>
      </c>
    </row>
    <row r="274" spans="1:14" x14ac:dyDescent="0.25">
      <c r="A274" s="1">
        <v>655</v>
      </c>
      <c r="B274" s="1">
        <v>13831</v>
      </c>
      <c r="C274" s="1" t="s">
        <v>2608</v>
      </c>
      <c r="D274" s="1" t="s">
        <v>1355</v>
      </c>
      <c r="E274" s="1" t="s">
        <v>2609</v>
      </c>
      <c r="F274" s="1">
        <v>1225</v>
      </c>
      <c r="G274" s="1" t="s">
        <v>6</v>
      </c>
      <c r="H274" s="1" t="s">
        <v>10</v>
      </c>
      <c r="I274" s="1" t="s">
        <v>1370</v>
      </c>
      <c r="J274" s="1" t="s">
        <v>1371</v>
      </c>
      <c r="K274" s="1" t="s">
        <v>2608</v>
      </c>
      <c r="L274" s="1" t="s">
        <v>2610</v>
      </c>
      <c r="M274" s="1" t="s">
        <v>2611</v>
      </c>
      <c r="N274" s="1" t="s">
        <v>2599</v>
      </c>
    </row>
    <row r="275" spans="1:14" x14ac:dyDescent="0.25">
      <c r="A275" s="1">
        <v>2798</v>
      </c>
      <c r="B275" s="1">
        <v>21100199778</v>
      </c>
      <c r="C275" s="1" t="s">
        <v>2612</v>
      </c>
      <c r="D275" s="1" t="s">
        <v>1355</v>
      </c>
      <c r="E275" s="1" t="s">
        <v>2613</v>
      </c>
      <c r="F275" s="1">
        <v>479</v>
      </c>
      <c r="G275" s="1" t="s">
        <v>309</v>
      </c>
      <c r="H275" s="1" t="s">
        <v>10</v>
      </c>
      <c r="I275" s="1" t="s">
        <v>1527</v>
      </c>
      <c r="J275" s="1" t="s">
        <v>1378</v>
      </c>
      <c r="K275" s="1" t="s">
        <v>2614</v>
      </c>
      <c r="L275" s="1" t="s">
        <v>1524</v>
      </c>
      <c r="M275" s="1" t="s">
        <v>2615</v>
      </c>
      <c r="N275" s="1" t="s">
        <v>2599</v>
      </c>
    </row>
    <row r="276" spans="1:14" s="2" customFormat="1" x14ac:dyDescent="0.25">
      <c r="A276" s="1">
        <v>3008</v>
      </c>
      <c r="B276" s="1">
        <v>21100209322</v>
      </c>
      <c r="C276" s="1" t="s">
        <v>2616</v>
      </c>
      <c r="D276" s="1" t="s">
        <v>1355</v>
      </c>
      <c r="E276" s="1" t="s">
        <v>2617</v>
      </c>
      <c r="F276" s="1">
        <v>447</v>
      </c>
      <c r="G276" s="1" t="s">
        <v>309</v>
      </c>
      <c r="H276" s="1" t="s">
        <v>10</v>
      </c>
      <c r="I276" s="1" t="s">
        <v>1384</v>
      </c>
      <c r="J276" s="1" t="s">
        <v>1385</v>
      </c>
      <c r="K276" s="1" t="s">
        <v>2618</v>
      </c>
      <c r="L276" s="1" t="s">
        <v>1563</v>
      </c>
      <c r="M276" s="1" t="s">
        <v>2619</v>
      </c>
      <c r="N276" s="1" t="s">
        <v>2599</v>
      </c>
    </row>
    <row r="277" spans="1:14" s="2" customFormat="1" x14ac:dyDescent="0.25">
      <c r="A277" s="1">
        <v>5359</v>
      </c>
      <c r="B277" s="1">
        <v>19700173003</v>
      </c>
      <c r="C277" s="1" t="s">
        <v>2620</v>
      </c>
      <c r="D277" s="1" t="s">
        <v>1355</v>
      </c>
      <c r="E277" s="1" t="s">
        <v>2621</v>
      </c>
      <c r="F277" s="1">
        <v>223</v>
      </c>
      <c r="G277" s="1" t="s">
        <v>505</v>
      </c>
      <c r="H277" s="1" t="s">
        <v>10</v>
      </c>
      <c r="I277" s="1" t="s">
        <v>1614</v>
      </c>
      <c r="J277" s="1" t="s">
        <v>1358</v>
      </c>
      <c r="K277" s="1" t="s">
        <v>2444</v>
      </c>
      <c r="L277" s="1" t="s">
        <v>1412</v>
      </c>
      <c r="M277" s="1" t="s">
        <v>2622</v>
      </c>
      <c r="N277" s="1" t="s">
        <v>2599</v>
      </c>
    </row>
    <row r="278" spans="1:14" s="2" customFormat="1" x14ac:dyDescent="0.25">
      <c r="A278" s="1">
        <v>4870</v>
      </c>
      <c r="B278" s="1">
        <v>21100235622</v>
      </c>
      <c r="C278" s="1" t="s">
        <v>2623</v>
      </c>
      <c r="D278" s="1" t="s">
        <v>1355</v>
      </c>
      <c r="E278" s="1" t="s">
        <v>2624</v>
      </c>
      <c r="F278" s="1">
        <v>253</v>
      </c>
      <c r="G278" s="1" t="s">
        <v>505</v>
      </c>
      <c r="H278" s="1" t="s">
        <v>10</v>
      </c>
      <c r="I278" s="1" t="s">
        <v>1579</v>
      </c>
      <c r="J278" s="1" t="s">
        <v>1371</v>
      </c>
      <c r="K278" s="1" t="s">
        <v>2625</v>
      </c>
      <c r="L278" s="1" t="s">
        <v>1450</v>
      </c>
      <c r="M278" s="1" t="s">
        <v>2626</v>
      </c>
      <c r="N278" s="1" t="s">
        <v>2599</v>
      </c>
    </row>
    <row r="279" spans="1:14" x14ac:dyDescent="0.25">
      <c r="A279" s="1">
        <v>1497</v>
      </c>
      <c r="B279" s="1">
        <v>21100223326</v>
      </c>
      <c r="C279" s="1" t="s">
        <v>2627</v>
      </c>
      <c r="D279" s="1" t="s">
        <v>1355</v>
      </c>
      <c r="E279" s="1" t="s">
        <v>2628</v>
      </c>
      <c r="F279" s="1">
        <v>787</v>
      </c>
      <c r="G279" s="1" t="s">
        <v>6</v>
      </c>
      <c r="H279" s="1" t="s">
        <v>10</v>
      </c>
      <c r="I279" s="1" t="s">
        <v>1847</v>
      </c>
      <c r="J279" s="1" t="s">
        <v>1434</v>
      </c>
      <c r="K279" s="1" t="s">
        <v>2365</v>
      </c>
      <c r="L279" s="1" t="s">
        <v>1450</v>
      </c>
      <c r="M279" s="1" t="s">
        <v>2629</v>
      </c>
      <c r="N279" s="1" t="s">
        <v>2599</v>
      </c>
    </row>
    <row r="280" spans="1:14" x14ac:dyDescent="0.25">
      <c r="A280" s="1">
        <v>5504</v>
      </c>
      <c r="B280" s="1">
        <v>21100198706</v>
      </c>
      <c r="C280" s="1" t="s">
        <v>2630</v>
      </c>
      <c r="D280" s="1" t="s">
        <v>1355</v>
      </c>
      <c r="E280" s="1" t="s">
        <v>2631</v>
      </c>
      <c r="F280" s="1">
        <v>216</v>
      </c>
      <c r="G280" s="1" t="s">
        <v>505</v>
      </c>
      <c r="H280" s="1" t="s">
        <v>10</v>
      </c>
      <c r="I280" s="1" t="s">
        <v>1903</v>
      </c>
      <c r="J280" s="1" t="s">
        <v>1371</v>
      </c>
      <c r="K280" s="1" t="s">
        <v>2632</v>
      </c>
      <c r="L280" s="1" t="s">
        <v>1412</v>
      </c>
      <c r="M280" s="1" t="s">
        <v>2598</v>
      </c>
      <c r="N280" s="1" t="s">
        <v>2599</v>
      </c>
    </row>
    <row r="281" spans="1:14" x14ac:dyDescent="0.25">
      <c r="A281" s="1">
        <v>2669</v>
      </c>
      <c r="B281" s="1">
        <v>21100855905</v>
      </c>
      <c r="C281" s="1" t="s">
        <v>2633</v>
      </c>
      <c r="D281" s="1" t="s">
        <v>1355</v>
      </c>
      <c r="E281" s="1" t="s">
        <v>2634</v>
      </c>
      <c r="F281" s="1">
        <v>502</v>
      </c>
      <c r="G281" s="1" t="s">
        <v>309</v>
      </c>
      <c r="H281" s="1" t="s">
        <v>10</v>
      </c>
      <c r="I281" s="1" t="s">
        <v>1459</v>
      </c>
      <c r="J281" s="1" t="s">
        <v>1460</v>
      </c>
      <c r="K281" s="1" t="s">
        <v>2635</v>
      </c>
      <c r="L281" s="1" t="s">
        <v>1429</v>
      </c>
      <c r="M281" s="1" t="s">
        <v>2636</v>
      </c>
      <c r="N281" s="1" t="s">
        <v>2599</v>
      </c>
    </row>
    <row r="282" spans="1:14" x14ac:dyDescent="0.25">
      <c r="A282" s="1">
        <v>7643</v>
      </c>
      <c r="B282" s="1">
        <v>19700183048</v>
      </c>
      <c r="C282" s="1" t="s">
        <v>2637</v>
      </c>
      <c r="D282" s="1" t="s">
        <v>1355</v>
      </c>
      <c r="E282" s="1" t="s">
        <v>2638</v>
      </c>
      <c r="F282" s="1">
        <v>121</v>
      </c>
      <c r="G282" s="1" t="s">
        <v>812</v>
      </c>
      <c r="H282" s="1" t="s">
        <v>10</v>
      </c>
      <c r="I282" s="1" t="s">
        <v>1410</v>
      </c>
      <c r="J282" s="1" t="s">
        <v>1378</v>
      </c>
      <c r="K282" s="1" t="s">
        <v>2639</v>
      </c>
      <c r="L282" s="1" t="s">
        <v>2541</v>
      </c>
      <c r="M282" s="1" t="s">
        <v>2603</v>
      </c>
      <c r="N282" s="1" t="s">
        <v>2599</v>
      </c>
    </row>
    <row r="283" spans="1:14" x14ac:dyDescent="0.25">
      <c r="A283" s="1">
        <v>5486</v>
      </c>
      <c r="B283" s="1">
        <v>21100293700</v>
      </c>
      <c r="C283" s="1" t="s">
        <v>2640</v>
      </c>
      <c r="D283" s="1" t="s">
        <v>1355</v>
      </c>
      <c r="E283" s="1" t="s">
        <v>2641</v>
      </c>
      <c r="F283" s="1">
        <v>217</v>
      </c>
      <c r="G283" s="1" t="s">
        <v>505</v>
      </c>
      <c r="H283" s="1" t="s">
        <v>10</v>
      </c>
      <c r="I283" s="1" t="s">
        <v>2642</v>
      </c>
      <c r="J283" s="1" t="s">
        <v>1460</v>
      </c>
      <c r="K283" s="1" t="s">
        <v>2643</v>
      </c>
      <c r="L283" s="1" t="s">
        <v>1373</v>
      </c>
      <c r="M283" s="1" t="s">
        <v>2598</v>
      </c>
      <c r="N283" s="1" t="s">
        <v>2599</v>
      </c>
    </row>
    <row r="284" spans="1:14" x14ac:dyDescent="0.25">
      <c r="A284" s="1">
        <v>7461</v>
      </c>
      <c r="B284" s="1">
        <v>17500155001</v>
      </c>
      <c r="C284" s="1" t="s">
        <v>2640</v>
      </c>
      <c r="D284" s="1" t="s">
        <v>1355</v>
      </c>
      <c r="E284" s="1" t="s">
        <v>2644</v>
      </c>
      <c r="F284" s="1">
        <v>128</v>
      </c>
      <c r="G284" s="1" t="s">
        <v>812</v>
      </c>
      <c r="H284" s="1" t="s">
        <v>10</v>
      </c>
      <c r="I284" s="1" t="s">
        <v>2645</v>
      </c>
      <c r="J284" s="1" t="s">
        <v>1460</v>
      </c>
      <c r="K284" s="1" t="s">
        <v>2646</v>
      </c>
      <c r="L284" s="1" t="s">
        <v>1412</v>
      </c>
      <c r="M284" s="1" t="s">
        <v>2647</v>
      </c>
      <c r="N284" s="1" t="s">
        <v>2599</v>
      </c>
    </row>
    <row r="285" spans="1:14" x14ac:dyDescent="0.25">
      <c r="A285" s="1">
        <v>5312</v>
      </c>
      <c r="B285" s="1">
        <v>18200156709</v>
      </c>
      <c r="C285" s="1" t="s">
        <v>2648</v>
      </c>
      <c r="D285" s="1" t="s">
        <v>1355</v>
      </c>
      <c r="E285" s="1" t="s">
        <v>2649</v>
      </c>
      <c r="F285" s="1">
        <v>225</v>
      </c>
      <c r="G285" s="1" t="s">
        <v>505</v>
      </c>
      <c r="H285" s="1" t="s">
        <v>10</v>
      </c>
      <c r="I285" s="1" t="s">
        <v>1579</v>
      </c>
      <c r="J285" s="1" t="s">
        <v>1371</v>
      </c>
      <c r="K285" s="1" t="s">
        <v>2650</v>
      </c>
      <c r="L285" s="1" t="s">
        <v>1412</v>
      </c>
      <c r="M285" s="1" t="s">
        <v>2598</v>
      </c>
      <c r="N285" s="1" t="s">
        <v>2599</v>
      </c>
    </row>
    <row r="286" spans="1:14" x14ac:dyDescent="0.25">
      <c r="A286" s="1">
        <v>6691</v>
      </c>
      <c r="B286" s="1">
        <v>21100198201</v>
      </c>
      <c r="C286" s="1" t="s">
        <v>2651</v>
      </c>
      <c r="D286" s="1" t="s">
        <v>1355</v>
      </c>
      <c r="E286" s="1" t="s">
        <v>2652</v>
      </c>
      <c r="F286" s="1">
        <v>159</v>
      </c>
      <c r="G286" s="1" t="s">
        <v>812</v>
      </c>
      <c r="H286" s="1" t="s">
        <v>10</v>
      </c>
      <c r="I286" s="1" t="s">
        <v>1626</v>
      </c>
      <c r="J286" s="1" t="s">
        <v>1385</v>
      </c>
      <c r="K286" s="1" t="s">
        <v>2653</v>
      </c>
      <c r="L286" s="1" t="s">
        <v>1524</v>
      </c>
      <c r="M286" s="1" t="s">
        <v>2647</v>
      </c>
      <c r="N286" s="1" t="s">
        <v>2599</v>
      </c>
    </row>
    <row r="287" spans="1:14" x14ac:dyDescent="0.25">
      <c r="A287" s="1">
        <v>2023</v>
      </c>
      <c r="B287" s="1">
        <v>21100469602</v>
      </c>
      <c r="C287" s="1" t="s">
        <v>2654</v>
      </c>
      <c r="D287" s="1" t="s">
        <v>1355</v>
      </c>
      <c r="E287" s="1" t="s">
        <v>2655</v>
      </c>
      <c r="F287" s="1">
        <v>640</v>
      </c>
      <c r="G287" s="1" t="s">
        <v>309</v>
      </c>
      <c r="H287" s="1" t="s">
        <v>10</v>
      </c>
      <c r="I287" s="1" t="s">
        <v>1466</v>
      </c>
      <c r="J287" s="1" t="s">
        <v>1385</v>
      </c>
      <c r="K287" s="1" t="s">
        <v>2565</v>
      </c>
      <c r="L287" s="1" t="s">
        <v>2656</v>
      </c>
      <c r="M287" s="1" t="s">
        <v>2657</v>
      </c>
      <c r="N287" s="1" t="s">
        <v>2599</v>
      </c>
    </row>
    <row r="288" spans="1:14" s="2" customFormat="1" x14ac:dyDescent="0.25">
      <c r="A288" s="1">
        <v>4673</v>
      </c>
      <c r="B288" s="1">
        <v>15924</v>
      </c>
      <c r="C288" s="1" t="s">
        <v>2658</v>
      </c>
      <c r="D288" s="1" t="s">
        <v>1355</v>
      </c>
      <c r="E288" s="1" t="s">
        <v>2659</v>
      </c>
      <c r="F288" s="1">
        <v>268</v>
      </c>
      <c r="G288" s="1" t="s">
        <v>505</v>
      </c>
      <c r="H288" s="1" t="s">
        <v>10</v>
      </c>
      <c r="I288" s="1" t="s">
        <v>1433</v>
      </c>
      <c r="J288" s="1" t="s">
        <v>1434</v>
      </c>
      <c r="K288" s="1" t="s">
        <v>2660</v>
      </c>
      <c r="L288" s="1" t="s">
        <v>2661</v>
      </c>
      <c r="M288" s="1" t="s">
        <v>2598</v>
      </c>
      <c r="N288" s="1" t="s">
        <v>2599</v>
      </c>
    </row>
    <row r="289" spans="1:14" x14ac:dyDescent="0.25">
      <c r="A289" s="1">
        <v>4119</v>
      </c>
      <c r="B289" s="1">
        <v>21100781412</v>
      </c>
      <c r="C289" s="1" t="s">
        <v>2662</v>
      </c>
      <c r="D289" s="1" t="s">
        <v>1355</v>
      </c>
      <c r="E289" s="1" t="s">
        <v>2663</v>
      </c>
      <c r="F289" s="1">
        <v>314</v>
      </c>
      <c r="G289" s="1" t="s">
        <v>505</v>
      </c>
      <c r="H289" s="1" t="s">
        <v>10</v>
      </c>
      <c r="I289" s="1" t="s">
        <v>1445</v>
      </c>
      <c r="J289" s="1" t="s">
        <v>1378</v>
      </c>
      <c r="K289" s="1" t="s">
        <v>2664</v>
      </c>
      <c r="L289" s="1" t="s">
        <v>1373</v>
      </c>
      <c r="M289" s="1" t="s">
        <v>2665</v>
      </c>
      <c r="N289" s="1" t="s">
        <v>2599</v>
      </c>
    </row>
    <row r="290" spans="1:14" x14ac:dyDescent="0.25">
      <c r="A290" s="1">
        <v>1125</v>
      </c>
      <c r="B290" s="1">
        <v>19700186900</v>
      </c>
      <c r="C290" s="1" t="s">
        <v>2666</v>
      </c>
      <c r="D290" s="1" t="s">
        <v>1355</v>
      </c>
      <c r="E290" s="1" t="s">
        <v>2667</v>
      </c>
      <c r="F290" s="1">
        <v>927</v>
      </c>
      <c r="G290" s="1" t="s">
        <v>6</v>
      </c>
      <c r="H290" s="1" t="s">
        <v>10</v>
      </c>
      <c r="I290" s="1" t="s">
        <v>1370</v>
      </c>
      <c r="J290" s="1" t="s">
        <v>1371</v>
      </c>
      <c r="K290" s="1" t="s">
        <v>2666</v>
      </c>
      <c r="L290" s="1" t="s">
        <v>1450</v>
      </c>
      <c r="M290" s="1" t="s">
        <v>2668</v>
      </c>
      <c r="N290" s="1" t="s">
        <v>2599</v>
      </c>
    </row>
    <row r="291" spans="1:14" x14ac:dyDescent="0.25">
      <c r="A291" s="1">
        <v>5414</v>
      </c>
      <c r="B291" s="1">
        <v>12900154716</v>
      </c>
      <c r="C291" s="1" t="s">
        <v>2669</v>
      </c>
      <c r="D291" s="1" t="s">
        <v>1355</v>
      </c>
      <c r="E291" s="1" t="s">
        <v>2670</v>
      </c>
      <c r="F291" s="1">
        <v>220</v>
      </c>
      <c r="G291" s="1" t="s">
        <v>309</v>
      </c>
      <c r="H291" s="1" t="s">
        <v>10</v>
      </c>
      <c r="I291" s="1" t="s">
        <v>1397</v>
      </c>
      <c r="J291" s="1" t="s">
        <v>1385</v>
      </c>
      <c r="K291" s="1" t="s">
        <v>1595</v>
      </c>
      <c r="L291" s="1" t="s">
        <v>1524</v>
      </c>
      <c r="M291" s="1" t="s">
        <v>2671</v>
      </c>
      <c r="N291" s="1" t="s">
        <v>2672</v>
      </c>
    </row>
    <row r="292" spans="1:14" s="2" customFormat="1" x14ac:dyDescent="0.25">
      <c r="A292" s="1">
        <v>6319</v>
      </c>
      <c r="B292" s="1">
        <v>20500195022</v>
      </c>
      <c r="C292" s="1" t="s">
        <v>2673</v>
      </c>
      <c r="D292" s="1" t="s">
        <v>1355</v>
      </c>
      <c r="E292" s="1" t="s">
        <v>2674</v>
      </c>
      <c r="F292" s="1">
        <v>177</v>
      </c>
      <c r="G292" s="1" t="s">
        <v>812</v>
      </c>
      <c r="H292" s="1" t="s">
        <v>10</v>
      </c>
      <c r="I292" s="1" t="s">
        <v>1504</v>
      </c>
      <c r="J292" s="1" t="s">
        <v>1358</v>
      </c>
      <c r="K292" s="1" t="s">
        <v>2675</v>
      </c>
      <c r="L292" s="1" t="s">
        <v>1450</v>
      </c>
      <c r="M292" s="1" t="s">
        <v>2676</v>
      </c>
      <c r="N292" s="1" t="s">
        <v>2672</v>
      </c>
    </row>
    <row r="293" spans="1:14" x14ac:dyDescent="0.25">
      <c r="A293" s="1">
        <v>7189</v>
      </c>
      <c r="B293" s="1">
        <v>21101032108</v>
      </c>
      <c r="C293" s="1" t="s">
        <v>2677</v>
      </c>
      <c r="D293" s="1" t="s">
        <v>1355</v>
      </c>
      <c r="E293" s="1" t="s">
        <v>2678</v>
      </c>
      <c r="F293" s="1">
        <v>139</v>
      </c>
      <c r="G293" s="1" t="s">
        <v>812</v>
      </c>
      <c r="H293" s="1" t="s">
        <v>10</v>
      </c>
      <c r="I293" s="1" t="s">
        <v>1459</v>
      </c>
      <c r="J293" s="1" t="s">
        <v>1460</v>
      </c>
      <c r="K293" s="1" t="s">
        <v>1474</v>
      </c>
      <c r="L293" s="1" t="s">
        <v>1462</v>
      </c>
      <c r="M293" s="1" t="s">
        <v>2679</v>
      </c>
      <c r="N293" s="1" t="s">
        <v>2680</v>
      </c>
    </row>
    <row r="294" spans="1:14" x14ac:dyDescent="0.25">
      <c r="A294" s="1">
        <v>2884</v>
      </c>
      <c r="B294" s="1">
        <v>4600151401</v>
      </c>
      <c r="C294" s="1" t="s">
        <v>2681</v>
      </c>
      <c r="D294" s="1" t="s">
        <v>1355</v>
      </c>
      <c r="E294" s="1" t="s">
        <v>2682</v>
      </c>
      <c r="F294" s="1">
        <v>465</v>
      </c>
      <c r="G294" s="1" t="s">
        <v>309</v>
      </c>
      <c r="H294" s="1" t="s">
        <v>10</v>
      </c>
      <c r="I294" s="1" t="s">
        <v>1397</v>
      </c>
      <c r="J294" s="1" t="s">
        <v>1385</v>
      </c>
      <c r="K294" s="1" t="s">
        <v>2683</v>
      </c>
      <c r="L294" s="1" t="s">
        <v>2431</v>
      </c>
      <c r="M294" s="1" t="s">
        <v>2684</v>
      </c>
      <c r="N294" s="1" t="s">
        <v>2685</v>
      </c>
    </row>
    <row r="295" spans="1:14" x14ac:dyDescent="0.25">
      <c r="A295" s="1">
        <v>1607</v>
      </c>
      <c r="B295" s="1">
        <v>21100823385</v>
      </c>
      <c r="C295" s="1" t="s">
        <v>2686</v>
      </c>
      <c r="D295" s="1" t="s">
        <v>1355</v>
      </c>
      <c r="E295" s="1" t="s">
        <v>2687</v>
      </c>
      <c r="F295" s="1">
        <v>750</v>
      </c>
      <c r="G295" s="1" t="s">
        <v>6</v>
      </c>
      <c r="H295" s="1" t="s">
        <v>10</v>
      </c>
      <c r="I295" s="1" t="s">
        <v>1370</v>
      </c>
      <c r="J295" s="1" t="s">
        <v>1371</v>
      </c>
      <c r="K295" s="1" t="s">
        <v>2688</v>
      </c>
      <c r="L295" s="1" t="s">
        <v>1373</v>
      </c>
      <c r="M295" s="1" t="s">
        <v>2689</v>
      </c>
      <c r="N295" s="1" t="s">
        <v>2685</v>
      </c>
    </row>
    <row r="296" spans="1:14" x14ac:dyDescent="0.25">
      <c r="A296" s="1">
        <v>542</v>
      </c>
      <c r="B296" s="1">
        <v>21100466461</v>
      </c>
      <c r="C296" s="1" t="s">
        <v>2690</v>
      </c>
      <c r="D296" s="1" t="s">
        <v>1355</v>
      </c>
      <c r="E296" s="1" t="s">
        <v>2691</v>
      </c>
      <c r="F296" s="1">
        <v>1376</v>
      </c>
      <c r="G296" s="1" t="s">
        <v>6</v>
      </c>
      <c r="H296" s="1" t="s">
        <v>10</v>
      </c>
      <c r="I296" s="1" t="s">
        <v>1370</v>
      </c>
      <c r="J296" s="1" t="s">
        <v>1371</v>
      </c>
      <c r="K296" s="1" t="s">
        <v>2460</v>
      </c>
      <c r="L296" s="1" t="s">
        <v>1373</v>
      </c>
      <c r="M296" s="1" t="s">
        <v>2692</v>
      </c>
      <c r="N296" s="1" t="s">
        <v>2685</v>
      </c>
    </row>
    <row r="297" spans="1:14" x14ac:dyDescent="0.25">
      <c r="A297" s="1">
        <v>1526</v>
      </c>
      <c r="B297" s="1">
        <v>21100981413</v>
      </c>
      <c r="C297" s="1" t="s">
        <v>2693</v>
      </c>
      <c r="D297" s="1" t="s">
        <v>1355</v>
      </c>
      <c r="E297" s="1" t="s">
        <v>2694</v>
      </c>
      <c r="F297" s="1">
        <v>777</v>
      </c>
      <c r="G297" s="1" t="s">
        <v>6</v>
      </c>
      <c r="H297" s="1" t="s">
        <v>10</v>
      </c>
      <c r="I297" s="1" t="s">
        <v>1370</v>
      </c>
      <c r="J297" s="1" t="s">
        <v>1371</v>
      </c>
      <c r="K297" s="1" t="s">
        <v>1657</v>
      </c>
      <c r="L297" s="1" t="s">
        <v>2695</v>
      </c>
      <c r="M297" s="1" t="s">
        <v>2696</v>
      </c>
      <c r="N297" s="1" t="s">
        <v>2685</v>
      </c>
    </row>
    <row r="298" spans="1:14" x14ac:dyDescent="0.25">
      <c r="A298" s="1">
        <v>5967</v>
      </c>
      <c r="B298" s="1">
        <v>19900193261</v>
      </c>
      <c r="C298" s="1" t="s">
        <v>2697</v>
      </c>
      <c r="D298" s="1" t="s">
        <v>1355</v>
      </c>
      <c r="E298" s="1" t="s">
        <v>2698</v>
      </c>
      <c r="F298" s="1">
        <v>193</v>
      </c>
      <c r="G298" s="1" t="s">
        <v>505</v>
      </c>
      <c r="H298" s="1" t="s">
        <v>10</v>
      </c>
      <c r="I298" s="1" t="s">
        <v>1459</v>
      </c>
      <c r="J298" s="1" t="s">
        <v>1460</v>
      </c>
      <c r="K298" s="1" t="s">
        <v>2561</v>
      </c>
      <c r="L298" s="1" t="s">
        <v>1450</v>
      </c>
      <c r="M298" s="1" t="s">
        <v>2699</v>
      </c>
      <c r="N298" s="1" t="s">
        <v>2685</v>
      </c>
    </row>
    <row r="299" spans="1:14" s="2" customFormat="1" x14ac:dyDescent="0.25">
      <c r="A299" s="1">
        <v>4843</v>
      </c>
      <c r="B299" s="1">
        <v>21100856121</v>
      </c>
      <c r="C299" s="1" t="s">
        <v>2700</v>
      </c>
      <c r="D299" s="1" t="s">
        <v>1355</v>
      </c>
      <c r="E299" s="1" t="s">
        <v>2701</v>
      </c>
      <c r="F299" s="1">
        <v>255</v>
      </c>
      <c r="G299" s="1" t="s">
        <v>505</v>
      </c>
      <c r="H299" s="1" t="s">
        <v>10</v>
      </c>
      <c r="I299" s="1" t="s">
        <v>1459</v>
      </c>
      <c r="J299" s="1" t="s">
        <v>1460</v>
      </c>
      <c r="K299" s="1" t="s">
        <v>2702</v>
      </c>
      <c r="L299" s="1" t="s">
        <v>1551</v>
      </c>
      <c r="M299" s="1" t="s">
        <v>2703</v>
      </c>
      <c r="N299" s="1" t="s">
        <v>2685</v>
      </c>
    </row>
    <row r="300" spans="1:14" x14ac:dyDescent="0.25">
      <c r="A300" s="1">
        <v>2487</v>
      </c>
      <c r="B300" s="1">
        <v>17135</v>
      </c>
      <c r="C300" s="1" t="s">
        <v>2704</v>
      </c>
      <c r="D300" s="1" t="s">
        <v>1355</v>
      </c>
      <c r="E300" s="1" t="s">
        <v>2705</v>
      </c>
      <c r="F300" s="1">
        <v>538</v>
      </c>
      <c r="G300" s="1" t="s">
        <v>309</v>
      </c>
      <c r="H300" s="1" t="s">
        <v>10</v>
      </c>
      <c r="I300" s="1" t="s">
        <v>1397</v>
      </c>
      <c r="J300" s="1" t="s">
        <v>1385</v>
      </c>
      <c r="K300" s="1" t="s">
        <v>1595</v>
      </c>
      <c r="L300" s="1" t="s">
        <v>2706</v>
      </c>
      <c r="M300" s="1" t="s">
        <v>2707</v>
      </c>
      <c r="N300" s="1" t="s">
        <v>2685</v>
      </c>
    </row>
    <row r="301" spans="1:14" x14ac:dyDescent="0.25">
      <c r="A301" s="1">
        <v>5323</v>
      </c>
      <c r="B301" s="1">
        <v>21100444341</v>
      </c>
      <c r="C301" s="1" t="s">
        <v>2708</v>
      </c>
      <c r="D301" s="1" t="s">
        <v>1355</v>
      </c>
      <c r="E301" s="1" t="s">
        <v>2709</v>
      </c>
      <c r="F301" s="1">
        <v>224</v>
      </c>
      <c r="G301" s="1" t="s">
        <v>505</v>
      </c>
      <c r="H301" s="1" t="s">
        <v>10</v>
      </c>
      <c r="I301" s="1" t="s">
        <v>1427</v>
      </c>
      <c r="J301" s="1" t="s">
        <v>1385</v>
      </c>
      <c r="K301" s="1" t="s">
        <v>2710</v>
      </c>
      <c r="L301" s="1" t="s">
        <v>1441</v>
      </c>
      <c r="M301" s="1" t="s">
        <v>2711</v>
      </c>
      <c r="N301" s="1" t="s">
        <v>2712</v>
      </c>
    </row>
    <row r="302" spans="1:14" x14ac:dyDescent="0.25">
      <c r="A302" s="1">
        <v>2328</v>
      </c>
      <c r="B302" s="1">
        <v>19700190315</v>
      </c>
      <c r="C302" s="1" t="s">
        <v>2713</v>
      </c>
      <c r="D302" s="1" t="s">
        <v>1355</v>
      </c>
      <c r="E302" s="1" t="s">
        <v>2714</v>
      </c>
      <c r="F302" s="1">
        <v>570</v>
      </c>
      <c r="G302" s="1" t="s">
        <v>309</v>
      </c>
      <c r="H302" s="1" t="s">
        <v>10</v>
      </c>
      <c r="I302" s="1" t="s">
        <v>1466</v>
      </c>
      <c r="J302" s="1" t="s">
        <v>1385</v>
      </c>
      <c r="K302" s="1" t="s">
        <v>2258</v>
      </c>
      <c r="L302" s="1" t="s">
        <v>1450</v>
      </c>
      <c r="M302" s="1" t="s">
        <v>2715</v>
      </c>
      <c r="N302" s="1" t="s">
        <v>2712</v>
      </c>
    </row>
    <row r="303" spans="1:14" x14ac:dyDescent="0.25">
      <c r="A303" s="1">
        <v>4421</v>
      </c>
      <c r="B303" s="1">
        <v>19700188325</v>
      </c>
      <c r="C303" s="1" t="s">
        <v>2716</v>
      </c>
      <c r="D303" s="1" t="s">
        <v>1355</v>
      </c>
      <c r="E303" s="1">
        <v>21518629</v>
      </c>
      <c r="F303" s="1">
        <v>286</v>
      </c>
      <c r="G303" s="1" t="s">
        <v>505</v>
      </c>
      <c r="I303" s="1" t="s">
        <v>1433</v>
      </c>
      <c r="J303" s="1" t="s">
        <v>1434</v>
      </c>
      <c r="K303" s="1" t="s">
        <v>2717</v>
      </c>
      <c r="L303" s="1" t="s">
        <v>1450</v>
      </c>
      <c r="M303" s="1" t="s">
        <v>2718</v>
      </c>
      <c r="N303" s="1" t="s">
        <v>2712</v>
      </c>
    </row>
    <row r="304" spans="1:14" x14ac:dyDescent="0.25">
      <c r="A304" s="1">
        <v>2801</v>
      </c>
      <c r="B304" s="1">
        <v>21100457432</v>
      </c>
      <c r="C304" s="1" t="s">
        <v>2719</v>
      </c>
      <c r="D304" s="1" t="s">
        <v>1355</v>
      </c>
      <c r="E304" s="1" t="s">
        <v>2720</v>
      </c>
      <c r="F304" s="1">
        <v>479</v>
      </c>
      <c r="G304" s="1" t="s">
        <v>309</v>
      </c>
      <c r="H304" s="1" t="s">
        <v>10</v>
      </c>
      <c r="I304" s="1" t="s">
        <v>1561</v>
      </c>
      <c r="J304" s="1" t="s">
        <v>1371</v>
      </c>
      <c r="K304" s="1" t="s">
        <v>2721</v>
      </c>
      <c r="L304" s="1" t="s">
        <v>1429</v>
      </c>
      <c r="M304" s="1" t="s">
        <v>2722</v>
      </c>
      <c r="N304" s="1" t="s">
        <v>2712</v>
      </c>
    </row>
    <row r="305" spans="1:14" x14ac:dyDescent="0.25">
      <c r="A305" s="1">
        <v>4150</v>
      </c>
      <c r="B305" s="1">
        <v>100147322</v>
      </c>
      <c r="C305" s="1" t="s">
        <v>2723</v>
      </c>
      <c r="D305" s="1" t="s">
        <v>1355</v>
      </c>
      <c r="E305" s="1" t="s">
        <v>2724</v>
      </c>
      <c r="F305" s="1">
        <v>312</v>
      </c>
      <c r="G305" s="1" t="s">
        <v>505</v>
      </c>
      <c r="H305" s="1" t="s">
        <v>10</v>
      </c>
      <c r="I305" s="1" t="s">
        <v>1357</v>
      </c>
      <c r="J305" s="1" t="s">
        <v>1358</v>
      </c>
      <c r="K305" s="1" t="s">
        <v>2725</v>
      </c>
      <c r="L305" s="1" t="s">
        <v>1418</v>
      </c>
      <c r="M305" s="1" t="s">
        <v>2726</v>
      </c>
      <c r="N305" s="1" t="s">
        <v>2712</v>
      </c>
    </row>
    <row r="306" spans="1:14" x14ac:dyDescent="0.25">
      <c r="A306" s="1">
        <v>449</v>
      </c>
      <c r="B306" s="1">
        <v>27545</v>
      </c>
      <c r="C306" s="1" t="s">
        <v>2727</v>
      </c>
      <c r="D306" s="1" t="s">
        <v>1355</v>
      </c>
      <c r="E306" s="1" t="s">
        <v>2728</v>
      </c>
      <c r="F306" s="1">
        <v>1526</v>
      </c>
      <c r="G306" s="1" t="s">
        <v>6</v>
      </c>
      <c r="H306" s="1" t="s">
        <v>10</v>
      </c>
      <c r="I306" s="1" t="s">
        <v>1466</v>
      </c>
      <c r="J306" s="1" t="s">
        <v>1385</v>
      </c>
      <c r="K306" s="1" t="s">
        <v>2729</v>
      </c>
      <c r="L306" s="1" t="s">
        <v>2154</v>
      </c>
      <c r="M306" s="1" t="s">
        <v>2730</v>
      </c>
      <c r="N306" s="1" t="s">
        <v>2731</v>
      </c>
    </row>
    <row r="307" spans="1:14" s="2" customFormat="1" x14ac:dyDescent="0.25">
      <c r="A307" s="1">
        <v>4308</v>
      </c>
      <c r="B307" s="1">
        <v>15500154701</v>
      </c>
      <c r="C307" s="1" t="s">
        <v>2732</v>
      </c>
      <c r="D307" s="1" t="s">
        <v>1355</v>
      </c>
      <c r="E307" s="1" t="s">
        <v>2733</v>
      </c>
      <c r="F307" s="1">
        <v>297</v>
      </c>
      <c r="G307" s="1" t="s">
        <v>505</v>
      </c>
      <c r="H307" s="1" t="s">
        <v>10</v>
      </c>
      <c r="I307" s="1" t="s">
        <v>1459</v>
      </c>
      <c r="J307" s="1" t="s">
        <v>1460</v>
      </c>
      <c r="K307" s="1" t="s">
        <v>2734</v>
      </c>
      <c r="L307" s="1" t="s">
        <v>1412</v>
      </c>
      <c r="M307" s="1" t="s">
        <v>2735</v>
      </c>
      <c r="N307" s="1" t="s">
        <v>2731</v>
      </c>
    </row>
    <row r="308" spans="1:14" s="2" customFormat="1" x14ac:dyDescent="0.25">
      <c r="A308" s="1">
        <v>4762</v>
      </c>
      <c r="B308" s="1">
        <v>19200156954</v>
      </c>
      <c r="C308" s="1" t="s">
        <v>2736</v>
      </c>
      <c r="D308" s="1" t="s">
        <v>1355</v>
      </c>
      <c r="E308" s="1" t="s">
        <v>2737</v>
      </c>
      <c r="F308" s="1">
        <v>261</v>
      </c>
      <c r="G308" s="1" t="s">
        <v>505</v>
      </c>
      <c r="H308" s="1" t="s">
        <v>10</v>
      </c>
      <c r="I308" s="1" t="s">
        <v>1533</v>
      </c>
      <c r="J308" s="1" t="s">
        <v>1378</v>
      </c>
      <c r="K308" s="1" t="s">
        <v>2738</v>
      </c>
      <c r="L308" s="1" t="s">
        <v>1524</v>
      </c>
      <c r="M308" s="1" t="s">
        <v>2739</v>
      </c>
      <c r="N308" s="1" t="s">
        <v>2731</v>
      </c>
    </row>
    <row r="309" spans="1:14" s="2" customFormat="1" x14ac:dyDescent="0.25">
      <c r="A309" s="1">
        <v>5647</v>
      </c>
      <c r="B309" s="1">
        <v>21100996939</v>
      </c>
      <c r="C309" s="1" t="s">
        <v>2740</v>
      </c>
      <c r="D309" s="1" t="s">
        <v>1355</v>
      </c>
      <c r="E309" s="1" t="s">
        <v>2741</v>
      </c>
      <c r="F309" s="1">
        <v>209</v>
      </c>
      <c r="G309" s="1" t="s">
        <v>309</v>
      </c>
      <c r="H309" s="1" t="s">
        <v>10</v>
      </c>
      <c r="I309" s="1" t="s">
        <v>1614</v>
      </c>
      <c r="J309" s="1" t="s">
        <v>1358</v>
      </c>
      <c r="K309" s="1" t="s">
        <v>2742</v>
      </c>
      <c r="L309" s="1" t="s">
        <v>2743</v>
      </c>
      <c r="M309" s="1" t="s">
        <v>2744</v>
      </c>
      <c r="N309" s="1" t="s">
        <v>2745</v>
      </c>
    </row>
    <row r="310" spans="1:14" x14ac:dyDescent="0.25">
      <c r="A310" s="1">
        <v>6321</v>
      </c>
      <c r="B310" s="1">
        <v>21100450368</v>
      </c>
      <c r="C310" s="1" t="s">
        <v>2746</v>
      </c>
      <c r="D310" s="1" t="s">
        <v>1355</v>
      </c>
      <c r="E310" s="1" t="s">
        <v>2747</v>
      </c>
      <c r="F310" s="1">
        <v>177</v>
      </c>
      <c r="G310" s="1" t="s">
        <v>309</v>
      </c>
      <c r="H310" s="1" t="s">
        <v>10</v>
      </c>
      <c r="I310" s="1" t="s">
        <v>1357</v>
      </c>
      <c r="J310" s="1" t="s">
        <v>1358</v>
      </c>
      <c r="K310" s="1" t="s">
        <v>2748</v>
      </c>
      <c r="L310" s="1" t="s">
        <v>1429</v>
      </c>
      <c r="M310" s="1" t="s">
        <v>2749</v>
      </c>
      <c r="N310" s="1" t="s">
        <v>2745</v>
      </c>
    </row>
    <row r="311" spans="1:14" x14ac:dyDescent="0.25">
      <c r="A311" s="1">
        <v>7302</v>
      </c>
      <c r="B311" s="1">
        <v>21100858388</v>
      </c>
      <c r="C311" s="1" t="s">
        <v>2750</v>
      </c>
      <c r="D311" s="1" t="s">
        <v>1355</v>
      </c>
      <c r="E311" s="1" t="s">
        <v>2751</v>
      </c>
      <c r="F311" s="1">
        <v>135</v>
      </c>
      <c r="G311" s="1" t="s">
        <v>505</v>
      </c>
      <c r="H311" s="1" t="s">
        <v>10</v>
      </c>
      <c r="I311" s="1" t="s">
        <v>1397</v>
      </c>
      <c r="J311" s="1" t="s">
        <v>1385</v>
      </c>
      <c r="K311" s="1" t="s">
        <v>2752</v>
      </c>
      <c r="L311" s="1" t="s">
        <v>1551</v>
      </c>
      <c r="M311" s="1" t="s">
        <v>2753</v>
      </c>
      <c r="N311" s="1" t="s">
        <v>2745</v>
      </c>
    </row>
    <row r="312" spans="1:14" x14ac:dyDescent="0.25">
      <c r="A312" s="1">
        <v>3249</v>
      </c>
      <c r="B312" s="1">
        <v>21101016917</v>
      </c>
      <c r="C312" s="1" t="s">
        <v>2754</v>
      </c>
      <c r="D312" s="1" t="s">
        <v>1355</v>
      </c>
      <c r="E312" s="1" t="s">
        <v>2755</v>
      </c>
      <c r="F312" s="1">
        <v>411</v>
      </c>
      <c r="G312" s="1" t="s">
        <v>505</v>
      </c>
      <c r="I312" s="1" t="s">
        <v>1384</v>
      </c>
      <c r="J312" s="1" t="s">
        <v>1385</v>
      </c>
      <c r="K312" s="1" t="s">
        <v>2756</v>
      </c>
      <c r="L312" s="1" t="s">
        <v>1641</v>
      </c>
      <c r="M312" s="1" t="s">
        <v>2757</v>
      </c>
      <c r="N312" s="1" t="s">
        <v>2758</v>
      </c>
    </row>
    <row r="313" spans="1:14" x14ac:dyDescent="0.25">
      <c r="A313" s="1">
        <v>6131</v>
      </c>
      <c r="B313" s="1">
        <v>4700152869</v>
      </c>
      <c r="C313" s="1" t="s">
        <v>2759</v>
      </c>
      <c r="D313" s="1" t="s">
        <v>1355</v>
      </c>
      <c r="E313" s="1">
        <v>14134152</v>
      </c>
      <c r="F313" s="1">
        <v>185</v>
      </c>
      <c r="G313" s="1" t="s">
        <v>812</v>
      </c>
      <c r="I313" s="1" t="s">
        <v>1357</v>
      </c>
      <c r="J313" s="1" t="s">
        <v>1358</v>
      </c>
      <c r="K313" s="1" t="s">
        <v>2760</v>
      </c>
      <c r="L313" s="1" t="s">
        <v>1455</v>
      </c>
      <c r="M313" s="1" t="s">
        <v>2761</v>
      </c>
      <c r="N313" s="1" t="s">
        <v>2758</v>
      </c>
    </row>
    <row r="314" spans="1:14" x14ac:dyDescent="0.25">
      <c r="A314" s="1">
        <v>5006</v>
      </c>
      <c r="B314" s="1">
        <v>21100840089</v>
      </c>
      <c r="C314" s="1" t="s">
        <v>2762</v>
      </c>
      <c r="D314" s="1" t="s">
        <v>1355</v>
      </c>
      <c r="E314" s="1" t="s">
        <v>2763</v>
      </c>
      <c r="F314" s="1">
        <v>245</v>
      </c>
      <c r="G314" s="1" t="s">
        <v>505</v>
      </c>
      <c r="H314" s="1" t="s">
        <v>10</v>
      </c>
      <c r="I314" s="1" t="s">
        <v>2312</v>
      </c>
      <c r="J314" s="1" t="s">
        <v>1371</v>
      </c>
      <c r="K314" s="1" t="s">
        <v>2764</v>
      </c>
      <c r="L314" s="1" t="s">
        <v>1551</v>
      </c>
      <c r="M314" s="1" t="s">
        <v>2765</v>
      </c>
      <c r="N314" s="1" t="s">
        <v>2758</v>
      </c>
    </row>
    <row r="315" spans="1:14" x14ac:dyDescent="0.25">
      <c r="A315" s="1">
        <v>4470</v>
      </c>
      <c r="B315" s="1">
        <v>21100927979</v>
      </c>
      <c r="C315" s="1" t="s">
        <v>2766</v>
      </c>
      <c r="D315" s="1" t="s">
        <v>1355</v>
      </c>
      <c r="E315" s="1" t="s">
        <v>2767</v>
      </c>
      <c r="F315" s="1">
        <v>283</v>
      </c>
      <c r="G315" s="1" t="s">
        <v>505</v>
      </c>
      <c r="H315" s="1" t="s">
        <v>10</v>
      </c>
      <c r="I315" s="1" t="s">
        <v>1459</v>
      </c>
      <c r="J315" s="1" t="s">
        <v>1460</v>
      </c>
      <c r="K315" s="1" t="s">
        <v>2100</v>
      </c>
      <c r="L315" s="1" t="s">
        <v>1622</v>
      </c>
      <c r="M315" s="1" t="s">
        <v>2765</v>
      </c>
      <c r="N315" s="1" t="s">
        <v>2758</v>
      </c>
    </row>
    <row r="316" spans="1:14" x14ac:dyDescent="0.25">
      <c r="A316" s="1">
        <v>212</v>
      </c>
      <c r="B316" s="1">
        <v>21003</v>
      </c>
      <c r="C316" s="1" t="s">
        <v>2768</v>
      </c>
      <c r="D316" s="1" t="s">
        <v>1355</v>
      </c>
      <c r="E316" s="1" t="s">
        <v>2769</v>
      </c>
      <c r="F316" s="1">
        <v>2251</v>
      </c>
      <c r="G316" s="1" t="s">
        <v>6</v>
      </c>
      <c r="H316" s="1" t="s">
        <v>10</v>
      </c>
      <c r="I316" s="1" t="s">
        <v>1433</v>
      </c>
      <c r="J316" s="1" t="s">
        <v>1434</v>
      </c>
      <c r="K316" s="1" t="s">
        <v>2770</v>
      </c>
      <c r="L316" s="1" t="s">
        <v>2043</v>
      </c>
      <c r="M316" s="1" t="s">
        <v>2771</v>
      </c>
      <c r="N316" s="1" t="s">
        <v>2772</v>
      </c>
    </row>
    <row r="317" spans="1:14" s="2" customFormat="1" x14ac:dyDescent="0.25">
      <c r="A317" s="1">
        <v>5422</v>
      </c>
      <c r="B317" s="1">
        <v>5600155441</v>
      </c>
      <c r="C317" s="1" t="s">
        <v>2773</v>
      </c>
      <c r="D317" s="1" t="s">
        <v>1355</v>
      </c>
      <c r="E317" s="1" t="s">
        <v>2774</v>
      </c>
      <c r="F317" s="1">
        <v>219</v>
      </c>
      <c r="G317" s="1" t="s">
        <v>505</v>
      </c>
      <c r="H317" s="1" t="s">
        <v>10</v>
      </c>
      <c r="I317" s="1" t="s">
        <v>1357</v>
      </c>
      <c r="J317" s="1" t="s">
        <v>1358</v>
      </c>
      <c r="K317" s="1" t="s">
        <v>2775</v>
      </c>
      <c r="L317" s="1" t="s">
        <v>1455</v>
      </c>
      <c r="M317" s="1" t="s">
        <v>2776</v>
      </c>
      <c r="N317" s="1" t="s">
        <v>2777</v>
      </c>
    </row>
    <row r="318" spans="1:14" s="2" customFormat="1" x14ac:dyDescent="0.25">
      <c r="A318" s="1">
        <v>7419</v>
      </c>
      <c r="B318" s="1">
        <v>21100464746</v>
      </c>
      <c r="C318" s="1" t="s">
        <v>2778</v>
      </c>
      <c r="D318" s="1" t="s">
        <v>1355</v>
      </c>
      <c r="E318" s="1" t="s">
        <v>2779</v>
      </c>
      <c r="F318" s="1">
        <v>130</v>
      </c>
      <c r="G318" s="1" t="s">
        <v>812</v>
      </c>
      <c r="H318" s="1" t="s">
        <v>10</v>
      </c>
      <c r="I318" s="1" t="s">
        <v>1357</v>
      </c>
      <c r="J318" s="1" t="s">
        <v>1358</v>
      </c>
      <c r="K318" s="1" t="s">
        <v>2780</v>
      </c>
      <c r="L318" s="1" t="s">
        <v>1429</v>
      </c>
      <c r="M318" s="1" t="s">
        <v>2781</v>
      </c>
      <c r="N318" s="1" t="s">
        <v>2777</v>
      </c>
    </row>
    <row r="319" spans="1:14" x14ac:dyDescent="0.25">
      <c r="A319" s="1">
        <v>944</v>
      </c>
      <c r="B319" s="1">
        <v>21100409410</v>
      </c>
      <c r="C319" s="1" t="s">
        <v>2782</v>
      </c>
      <c r="D319" s="1" t="s">
        <v>1355</v>
      </c>
      <c r="E319" s="1" t="s">
        <v>2783</v>
      </c>
      <c r="F319" s="1">
        <v>1015</v>
      </c>
      <c r="G319" s="1" t="s">
        <v>6</v>
      </c>
      <c r="H319" s="1" t="s">
        <v>10</v>
      </c>
      <c r="I319" s="1" t="s">
        <v>1433</v>
      </c>
      <c r="J319" s="1" t="s">
        <v>1434</v>
      </c>
      <c r="K319" s="1" t="s">
        <v>2784</v>
      </c>
      <c r="L319" s="1" t="s">
        <v>1450</v>
      </c>
      <c r="M319" s="1" t="s">
        <v>2785</v>
      </c>
      <c r="N319" s="1" t="s">
        <v>2777</v>
      </c>
    </row>
    <row r="320" spans="1:14" x14ac:dyDescent="0.25">
      <c r="A320" s="1">
        <v>433</v>
      </c>
      <c r="B320" s="1">
        <v>19700176802</v>
      </c>
      <c r="C320" s="1" t="s">
        <v>2786</v>
      </c>
      <c r="D320" s="1" t="s">
        <v>1355</v>
      </c>
      <c r="E320" s="1" t="s">
        <v>2787</v>
      </c>
      <c r="F320" s="1">
        <v>1570</v>
      </c>
      <c r="G320" s="1" t="s">
        <v>6</v>
      </c>
      <c r="H320" s="1" t="s">
        <v>10</v>
      </c>
      <c r="I320" s="1" t="s">
        <v>2788</v>
      </c>
      <c r="J320" s="1" t="s">
        <v>2789</v>
      </c>
      <c r="K320" s="1" t="s">
        <v>2790</v>
      </c>
      <c r="L320" s="1" t="s">
        <v>1450</v>
      </c>
      <c r="M320" s="1" t="s">
        <v>2791</v>
      </c>
      <c r="N320" s="1" t="s">
        <v>2792</v>
      </c>
    </row>
    <row r="321" spans="1:14" s="2" customFormat="1" x14ac:dyDescent="0.25">
      <c r="A321" s="1">
        <v>4166</v>
      </c>
      <c r="B321" s="1">
        <v>19838</v>
      </c>
      <c r="C321" s="1" t="s">
        <v>2793</v>
      </c>
      <c r="D321" s="1" t="s">
        <v>1355</v>
      </c>
      <c r="E321" s="1">
        <v>3445925</v>
      </c>
      <c r="F321" s="1">
        <v>310</v>
      </c>
      <c r="G321" s="1" t="s">
        <v>505</v>
      </c>
      <c r="H321" s="1" t="s">
        <v>10</v>
      </c>
      <c r="I321" s="1" t="s">
        <v>1466</v>
      </c>
      <c r="J321" s="1" t="s">
        <v>1385</v>
      </c>
      <c r="K321" s="1" t="s">
        <v>2794</v>
      </c>
      <c r="L321" s="1" t="s">
        <v>1556</v>
      </c>
      <c r="M321" s="1" t="s">
        <v>2795</v>
      </c>
      <c r="N321" s="1" t="s">
        <v>2796</v>
      </c>
    </row>
    <row r="322" spans="1:14" x14ac:dyDescent="0.25">
      <c r="A322" s="1">
        <v>4144</v>
      </c>
      <c r="B322" s="1">
        <v>19700182227</v>
      </c>
      <c r="C322" s="1" t="s">
        <v>2797</v>
      </c>
      <c r="D322" s="1" t="s">
        <v>1355</v>
      </c>
      <c r="E322" s="1" t="s">
        <v>2798</v>
      </c>
      <c r="F322" s="1">
        <v>312</v>
      </c>
      <c r="G322" s="1" t="s">
        <v>309</v>
      </c>
      <c r="H322" s="1" t="s">
        <v>10</v>
      </c>
      <c r="I322" s="1" t="s">
        <v>1422</v>
      </c>
      <c r="J322" s="1" t="s">
        <v>1371</v>
      </c>
      <c r="K322" s="1" t="s">
        <v>1454</v>
      </c>
      <c r="L322" s="1" t="s">
        <v>1524</v>
      </c>
      <c r="M322" s="1" t="s">
        <v>2799</v>
      </c>
      <c r="N322" s="1" t="s">
        <v>2796</v>
      </c>
    </row>
    <row r="323" spans="1:14" x14ac:dyDescent="0.25">
      <c r="A323" s="1">
        <v>5197</v>
      </c>
      <c r="B323" s="1">
        <v>20000195040</v>
      </c>
      <c r="C323" s="1" t="s">
        <v>2800</v>
      </c>
      <c r="D323" s="1" t="s">
        <v>1355</v>
      </c>
      <c r="E323" s="1" t="s">
        <v>2801</v>
      </c>
      <c r="F323" s="1">
        <v>232</v>
      </c>
      <c r="G323" s="1" t="s">
        <v>505</v>
      </c>
      <c r="H323" s="1" t="s">
        <v>10</v>
      </c>
      <c r="I323" s="1" t="s">
        <v>1459</v>
      </c>
      <c r="J323" s="1" t="s">
        <v>1460</v>
      </c>
      <c r="K323" s="1" t="s">
        <v>2802</v>
      </c>
      <c r="L323" s="1" t="s">
        <v>1563</v>
      </c>
      <c r="M323" s="1" t="s">
        <v>2803</v>
      </c>
      <c r="N323" s="1" t="s">
        <v>2796</v>
      </c>
    </row>
    <row r="324" spans="1:14" x14ac:dyDescent="0.25">
      <c r="A324" s="1">
        <v>253</v>
      </c>
      <c r="B324" s="1">
        <v>21100294621</v>
      </c>
      <c r="C324" s="1" t="s">
        <v>2804</v>
      </c>
      <c r="D324" s="1" t="s">
        <v>1355</v>
      </c>
      <c r="E324" s="1" t="s">
        <v>2805</v>
      </c>
      <c r="F324" s="1">
        <v>2041</v>
      </c>
      <c r="G324" s="1" t="s">
        <v>6</v>
      </c>
      <c r="H324" s="1" t="s">
        <v>10</v>
      </c>
      <c r="I324" s="1" t="s">
        <v>1545</v>
      </c>
      <c r="J324" s="1" t="s">
        <v>1385</v>
      </c>
      <c r="K324" s="1" t="s">
        <v>1728</v>
      </c>
      <c r="L324" s="1" t="s">
        <v>1441</v>
      </c>
      <c r="M324" s="1" t="s">
        <v>2806</v>
      </c>
      <c r="N324" s="1" t="s">
        <v>2796</v>
      </c>
    </row>
    <row r="325" spans="1:14" s="2" customFormat="1" x14ac:dyDescent="0.25">
      <c r="A325" s="1">
        <v>4805</v>
      </c>
      <c r="B325" s="1">
        <v>21100927199</v>
      </c>
      <c r="C325" s="1" t="s">
        <v>2807</v>
      </c>
      <c r="D325" s="1" t="s">
        <v>1355</v>
      </c>
      <c r="E325" s="1" t="s">
        <v>2808</v>
      </c>
      <c r="F325" s="1">
        <v>258</v>
      </c>
      <c r="G325" s="1" t="s">
        <v>505</v>
      </c>
      <c r="H325" s="1" t="s">
        <v>10</v>
      </c>
      <c r="I325" s="1" t="s">
        <v>1533</v>
      </c>
      <c r="J325" s="1" t="s">
        <v>1378</v>
      </c>
      <c r="K325" s="1" t="s">
        <v>2809</v>
      </c>
      <c r="L325" s="1" t="s">
        <v>1622</v>
      </c>
      <c r="M325" s="1" t="s">
        <v>2803</v>
      </c>
      <c r="N325" s="1" t="s">
        <v>2796</v>
      </c>
    </row>
    <row r="326" spans="1:14" x14ac:dyDescent="0.25">
      <c r="A326" s="1">
        <v>7034</v>
      </c>
      <c r="B326" s="1">
        <v>21101028116</v>
      </c>
      <c r="C326" s="1" t="s">
        <v>2810</v>
      </c>
      <c r="D326" s="1" t="s">
        <v>1355</v>
      </c>
      <c r="E326" s="1" t="s">
        <v>2811</v>
      </c>
      <c r="F326" s="1">
        <v>144</v>
      </c>
      <c r="G326" s="1" t="s">
        <v>505</v>
      </c>
      <c r="H326" s="1" t="s">
        <v>10</v>
      </c>
      <c r="I326" s="1" t="s">
        <v>1561</v>
      </c>
      <c r="J326" s="1" t="s">
        <v>1371</v>
      </c>
      <c r="K326" s="1" t="s">
        <v>2812</v>
      </c>
      <c r="L326" s="1" t="s">
        <v>2159</v>
      </c>
      <c r="M326" s="1" t="s">
        <v>2813</v>
      </c>
      <c r="N326" s="1" t="s">
        <v>2814</v>
      </c>
    </row>
    <row r="327" spans="1:14" x14ac:dyDescent="0.25">
      <c r="A327" s="1">
        <v>4757</v>
      </c>
      <c r="B327" s="1">
        <v>21100309828</v>
      </c>
      <c r="C327" s="1" t="s">
        <v>2815</v>
      </c>
      <c r="D327" s="1" t="s">
        <v>1355</v>
      </c>
      <c r="E327" s="1" t="s">
        <v>2816</v>
      </c>
      <c r="F327" s="1">
        <v>261</v>
      </c>
      <c r="G327" s="1" t="s">
        <v>309</v>
      </c>
      <c r="H327" s="1" t="s">
        <v>10</v>
      </c>
      <c r="I327" s="1" t="s">
        <v>1357</v>
      </c>
      <c r="J327" s="1" t="s">
        <v>1358</v>
      </c>
      <c r="K327" s="1" t="s">
        <v>2817</v>
      </c>
      <c r="L327" s="1" t="s">
        <v>1373</v>
      </c>
      <c r="M327" s="1" t="s">
        <v>2818</v>
      </c>
      <c r="N327" s="1" t="s">
        <v>2814</v>
      </c>
    </row>
    <row r="328" spans="1:14" s="2" customFormat="1" x14ac:dyDescent="0.25">
      <c r="A328" s="1">
        <v>4016</v>
      </c>
      <c r="B328" s="1">
        <v>21100899293</v>
      </c>
      <c r="C328" s="1" t="s">
        <v>2819</v>
      </c>
      <c r="D328" s="1" t="s">
        <v>1355</v>
      </c>
      <c r="E328" s="1" t="s">
        <v>2820</v>
      </c>
      <c r="F328" s="1">
        <v>322</v>
      </c>
      <c r="G328" s="1" t="s">
        <v>505</v>
      </c>
      <c r="H328" s="1" t="s">
        <v>10</v>
      </c>
      <c r="I328" s="1" t="s">
        <v>1459</v>
      </c>
      <c r="J328" s="1" t="s">
        <v>1460</v>
      </c>
      <c r="K328" s="1" t="s">
        <v>2821</v>
      </c>
      <c r="L328" s="1" t="s">
        <v>1641</v>
      </c>
      <c r="M328" s="1" t="s">
        <v>2822</v>
      </c>
      <c r="N328" s="1" t="s">
        <v>2823</v>
      </c>
    </row>
    <row r="329" spans="1:14" x14ac:dyDescent="0.25">
      <c r="A329" s="1">
        <v>56</v>
      </c>
      <c r="B329" s="1">
        <v>21872</v>
      </c>
      <c r="C329" s="1" t="s">
        <v>2824</v>
      </c>
      <c r="D329" s="1" t="s">
        <v>1355</v>
      </c>
      <c r="E329" s="1" t="s">
        <v>2825</v>
      </c>
      <c r="F329" s="1">
        <v>4145</v>
      </c>
      <c r="G329" s="1" t="s">
        <v>6</v>
      </c>
      <c r="H329" s="1" t="s">
        <v>10</v>
      </c>
      <c r="I329" s="1" t="s">
        <v>2826</v>
      </c>
      <c r="J329" s="1" t="s">
        <v>1385</v>
      </c>
      <c r="K329" s="1" t="s">
        <v>2827</v>
      </c>
      <c r="L329" s="1" t="s">
        <v>2431</v>
      </c>
      <c r="M329" s="1" t="s">
        <v>2828</v>
      </c>
      <c r="N329" s="1" t="s">
        <v>2823</v>
      </c>
    </row>
    <row r="330" spans="1:14" x14ac:dyDescent="0.25">
      <c r="A330" s="1">
        <v>5198</v>
      </c>
      <c r="B330" s="1">
        <v>22450</v>
      </c>
      <c r="C330" s="1" t="s">
        <v>2829</v>
      </c>
      <c r="D330" s="1" t="s">
        <v>1355</v>
      </c>
      <c r="E330" s="1" t="s">
        <v>2830</v>
      </c>
      <c r="F330" s="1">
        <v>232</v>
      </c>
      <c r="G330" s="1" t="s">
        <v>812</v>
      </c>
      <c r="H330" s="1" t="s">
        <v>10</v>
      </c>
      <c r="I330" s="1" t="s">
        <v>1422</v>
      </c>
      <c r="J330" s="1" t="s">
        <v>1371</v>
      </c>
      <c r="K330" s="1" t="s">
        <v>1712</v>
      </c>
      <c r="L330" s="1" t="s">
        <v>1703</v>
      </c>
      <c r="M330" s="1" t="s">
        <v>2831</v>
      </c>
      <c r="N330" s="1" t="s">
        <v>2823</v>
      </c>
    </row>
    <row r="331" spans="1:14" x14ac:dyDescent="0.25">
      <c r="A331" s="1">
        <v>6096</v>
      </c>
      <c r="B331" s="1">
        <v>21100920037</v>
      </c>
      <c r="C331" s="1" t="s">
        <v>2832</v>
      </c>
      <c r="D331" s="1" t="s">
        <v>1355</v>
      </c>
      <c r="E331" s="1" t="s">
        <v>2833</v>
      </c>
      <c r="F331" s="1">
        <v>187</v>
      </c>
      <c r="G331" s="1" t="s">
        <v>812</v>
      </c>
      <c r="H331" s="1" t="s">
        <v>10</v>
      </c>
      <c r="I331" s="1" t="s">
        <v>1445</v>
      </c>
      <c r="J331" s="1" t="s">
        <v>1378</v>
      </c>
      <c r="K331" s="1" t="s">
        <v>2834</v>
      </c>
      <c r="L331" s="1" t="s">
        <v>1622</v>
      </c>
      <c r="M331" s="1" t="s">
        <v>2835</v>
      </c>
      <c r="N331" s="1" t="s">
        <v>2823</v>
      </c>
    </row>
    <row r="332" spans="1:14" x14ac:dyDescent="0.25">
      <c r="A332" s="1">
        <v>3307</v>
      </c>
      <c r="B332" s="1">
        <v>19752</v>
      </c>
      <c r="C332" s="1" t="s">
        <v>2836</v>
      </c>
      <c r="D332" s="1" t="s">
        <v>1355</v>
      </c>
      <c r="E332" s="1" t="s">
        <v>2837</v>
      </c>
      <c r="F332" s="1">
        <v>404</v>
      </c>
      <c r="G332" s="1" t="s">
        <v>505</v>
      </c>
      <c r="H332" s="1" t="s">
        <v>10</v>
      </c>
      <c r="I332" s="1" t="s">
        <v>1533</v>
      </c>
      <c r="J332" s="1" t="s">
        <v>1378</v>
      </c>
      <c r="K332" s="1" t="s">
        <v>2838</v>
      </c>
      <c r="L332" s="1" t="s">
        <v>2839</v>
      </c>
      <c r="M332" s="1" t="s">
        <v>2840</v>
      </c>
      <c r="N332" s="1" t="s">
        <v>2823</v>
      </c>
    </row>
    <row r="333" spans="1:14" x14ac:dyDescent="0.25">
      <c r="A333" s="1">
        <v>3189</v>
      </c>
      <c r="B333" s="1">
        <v>23092</v>
      </c>
      <c r="C333" s="1" t="s">
        <v>2841</v>
      </c>
      <c r="D333" s="1" t="s">
        <v>1355</v>
      </c>
      <c r="E333" s="1" t="s">
        <v>2842</v>
      </c>
      <c r="F333" s="1">
        <v>421</v>
      </c>
      <c r="G333" s="1" t="s">
        <v>505</v>
      </c>
      <c r="H333" s="1" t="s">
        <v>10</v>
      </c>
      <c r="I333" s="1" t="s">
        <v>1357</v>
      </c>
      <c r="J333" s="1" t="s">
        <v>1358</v>
      </c>
      <c r="K333" s="1" t="s">
        <v>2843</v>
      </c>
      <c r="L333" s="1" t="s">
        <v>2844</v>
      </c>
      <c r="M333" s="1" t="s">
        <v>2845</v>
      </c>
      <c r="N333" s="1" t="s">
        <v>2823</v>
      </c>
    </row>
    <row r="334" spans="1:14" x14ac:dyDescent="0.25">
      <c r="A334" s="1">
        <v>5928</v>
      </c>
      <c r="B334" s="1">
        <v>21100821112</v>
      </c>
      <c r="C334" s="1" t="s">
        <v>2846</v>
      </c>
      <c r="D334" s="1" t="s">
        <v>1355</v>
      </c>
      <c r="E334" s="1" t="s">
        <v>2847</v>
      </c>
      <c r="F334" s="1">
        <v>195</v>
      </c>
      <c r="G334" s="1" t="s">
        <v>812</v>
      </c>
      <c r="H334" s="1" t="s">
        <v>10</v>
      </c>
      <c r="I334" s="1" t="s">
        <v>1445</v>
      </c>
      <c r="J334" s="1" t="s">
        <v>1378</v>
      </c>
      <c r="K334" s="1" t="s">
        <v>2848</v>
      </c>
      <c r="L334" s="1" t="s">
        <v>1551</v>
      </c>
      <c r="M334" s="1" t="s">
        <v>2849</v>
      </c>
      <c r="N334" s="1" t="s">
        <v>2823</v>
      </c>
    </row>
    <row r="335" spans="1:14" x14ac:dyDescent="0.25">
      <c r="A335" s="1">
        <v>7604</v>
      </c>
      <c r="B335" s="1">
        <v>21101030333</v>
      </c>
      <c r="C335" s="1" t="s">
        <v>2850</v>
      </c>
      <c r="D335" s="1" t="s">
        <v>1355</v>
      </c>
      <c r="E335" s="1" t="s">
        <v>2851</v>
      </c>
      <c r="F335" s="1">
        <v>123</v>
      </c>
      <c r="G335" s="1" t="s">
        <v>812</v>
      </c>
      <c r="H335" s="1" t="s">
        <v>10</v>
      </c>
      <c r="I335" s="1" t="s">
        <v>1445</v>
      </c>
      <c r="J335" s="1" t="s">
        <v>1378</v>
      </c>
      <c r="K335" s="1" t="s">
        <v>2852</v>
      </c>
      <c r="L335" s="1" t="s">
        <v>2159</v>
      </c>
      <c r="M335" s="1" t="s">
        <v>2853</v>
      </c>
      <c r="N335" s="1" t="s">
        <v>2823</v>
      </c>
    </row>
    <row r="336" spans="1:14" x14ac:dyDescent="0.25">
      <c r="A336" s="1">
        <v>7256</v>
      </c>
      <c r="B336" s="1">
        <v>20906</v>
      </c>
      <c r="C336" s="1" t="s">
        <v>2854</v>
      </c>
      <c r="D336" s="1" t="s">
        <v>1355</v>
      </c>
      <c r="E336" s="1" t="s">
        <v>2855</v>
      </c>
      <c r="F336" s="1">
        <v>137</v>
      </c>
      <c r="G336" s="1" t="s">
        <v>812</v>
      </c>
      <c r="H336" s="1" t="s">
        <v>10</v>
      </c>
      <c r="I336" s="1" t="s">
        <v>1445</v>
      </c>
      <c r="J336" s="1" t="s">
        <v>1378</v>
      </c>
      <c r="K336" s="1" t="s">
        <v>2856</v>
      </c>
      <c r="L336" s="1" t="s">
        <v>2857</v>
      </c>
      <c r="M336" s="1" t="s">
        <v>2858</v>
      </c>
      <c r="N336" s="1" t="s">
        <v>2823</v>
      </c>
    </row>
    <row r="337" spans="1:14" x14ac:dyDescent="0.25">
      <c r="A337" s="1">
        <v>5451</v>
      </c>
      <c r="B337" s="1">
        <v>21100228007</v>
      </c>
      <c r="C337" s="1" t="s">
        <v>2859</v>
      </c>
      <c r="D337" s="1" t="s">
        <v>1355</v>
      </c>
      <c r="E337" s="1" t="s">
        <v>2860</v>
      </c>
      <c r="F337" s="1">
        <v>218</v>
      </c>
      <c r="G337" s="1" t="s">
        <v>505</v>
      </c>
      <c r="H337" s="1" t="s">
        <v>10</v>
      </c>
      <c r="I337" s="1" t="s">
        <v>1459</v>
      </c>
      <c r="J337" s="1" t="s">
        <v>1460</v>
      </c>
      <c r="K337" s="1" t="s">
        <v>2861</v>
      </c>
      <c r="L337" s="1" t="s">
        <v>1441</v>
      </c>
      <c r="M337" s="1" t="s">
        <v>2862</v>
      </c>
      <c r="N337" s="1" t="s">
        <v>2863</v>
      </c>
    </row>
    <row r="338" spans="1:14" x14ac:dyDescent="0.25">
      <c r="A338" s="1">
        <v>4838</v>
      </c>
      <c r="B338" s="1">
        <v>4700151716</v>
      </c>
      <c r="C338" s="1" t="s">
        <v>2864</v>
      </c>
      <c r="D338" s="1" t="s">
        <v>1355</v>
      </c>
      <c r="E338" s="1" t="s">
        <v>2865</v>
      </c>
      <c r="F338" s="1">
        <v>255</v>
      </c>
      <c r="G338" s="1" t="s">
        <v>505</v>
      </c>
      <c r="H338" s="1" t="s">
        <v>10</v>
      </c>
      <c r="I338" s="1" t="s">
        <v>1357</v>
      </c>
      <c r="J338" s="1" t="s">
        <v>1358</v>
      </c>
      <c r="K338" s="1" t="s">
        <v>2866</v>
      </c>
      <c r="L338" s="1" t="s">
        <v>1455</v>
      </c>
      <c r="M338" s="1" t="s">
        <v>2867</v>
      </c>
      <c r="N338" s="1" t="s">
        <v>2868</v>
      </c>
    </row>
    <row r="339" spans="1:14" x14ac:dyDescent="0.25">
      <c r="A339" s="1">
        <v>4327</v>
      </c>
      <c r="B339" s="1">
        <v>21100370874</v>
      </c>
      <c r="C339" s="1" t="s">
        <v>2869</v>
      </c>
      <c r="D339" s="1" t="s">
        <v>1355</v>
      </c>
      <c r="E339" s="1" t="s">
        <v>2870</v>
      </c>
      <c r="F339" s="1">
        <v>295</v>
      </c>
      <c r="G339" s="1" t="s">
        <v>505</v>
      </c>
      <c r="H339" s="1" t="s">
        <v>10</v>
      </c>
      <c r="I339" s="1" t="s">
        <v>1527</v>
      </c>
      <c r="J339" s="1" t="s">
        <v>1378</v>
      </c>
      <c r="K339" s="1" t="s">
        <v>2871</v>
      </c>
      <c r="L339" s="1" t="s">
        <v>1475</v>
      </c>
      <c r="M339" s="1" t="s">
        <v>2867</v>
      </c>
      <c r="N339" s="1" t="s">
        <v>2868</v>
      </c>
    </row>
    <row r="340" spans="1:14" x14ac:dyDescent="0.25">
      <c r="A340" s="1">
        <v>6684</v>
      </c>
      <c r="B340" s="1">
        <v>21101039843</v>
      </c>
      <c r="C340" s="1" t="s">
        <v>2872</v>
      </c>
      <c r="D340" s="1" t="s">
        <v>1355</v>
      </c>
      <c r="E340" s="1" t="s">
        <v>2873</v>
      </c>
      <c r="F340" s="1">
        <v>159</v>
      </c>
      <c r="G340" s="1" t="s">
        <v>812</v>
      </c>
      <c r="H340" s="1" t="s">
        <v>10</v>
      </c>
      <c r="I340" s="1" t="s">
        <v>2874</v>
      </c>
      <c r="J340" s="1" t="s">
        <v>1371</v>
      </c>
      <c r="K340" s="1" t="s">
        <v>1672</v>
      </c>
      <c r="L340" s="1" t="s">
        <v>1641</v>
      </c>
      <c r="M340" s="1" t="s">
        <v>2875</v>
      </c>
      <c r="N340" s="1" t="s">
        <v>2876</v>
      </c>
    </row>
    <row r="341" spans="1:14" s="2" customFormat="1" x14ac:dyDescent="0.25">
      <c r="A341" s="1">
        <v>1685</v>
      </c>
      <c r="B341" s="1">
        <v>19700180840</v>
      </c>
      <c r="C341" s="1" t="s">
        <v>2877</v>
      </c>
      <c r="D341" s="1" t="s">
        <v>1355</v>
      </c>
      <c r="E341" s="1" t="s">
        <v>2878</v>
      </c>
      <c r="F341" s="1">
        <v>727</v>
      </c>
      <c r="G341" s="1" t="s">
        <v>309</v>
      </c>
      <c r="H341" s="1" t="s">
        <v>10</v>
      </c>
      <c r="I341" s="1" t="s">
        <v>1466</v>
      </c>
      <c r="J341" s="1" t="s">
        <v>1385</v>
      </c>
      <c r="K341" s="1" t="s">
        <v>2879</v>
      </c>
      <c r="L341" s="1" t="s">
        <v>2880</v>
      </c>
      <c r="M341" s="1" t="s">
        <v>2881</v>
      </c>
      <c r="N341" s="1" t="s">
        <v>2876</v>
      </c>
    </row>
    <row r="342" spans="1:14" x14ac:dyDescent="0.25">
      <c r="A342" s="1">
        <v>155</v>
      </c>
      <c r="B342" s="1">
        <v>21100857408</v>
      </c>
      <c r="C342" s="1" t="s">
        <v>2882</v>
      </c>
      <c r="D342" s="1" t="s">
        <v>1355</v>
      </c>
      <c r="E342" s="1" t="s">
        <v>2883</v>
      </c>
      <c r="F342" s="1">
        <v>2552</v>
      </c>
      <c r="G342" s="1" t="s">
        <v>6</v>
      </c>
      <c r="H342" s="1" t="s">
        <v>10</v>
      </c>
      <c r="I342" s="1" t="s">
        <v>1466</v>
      </c>
      <c r="J342" s="1" t="s">
        <v>1385</v>
      </c>
      <c r="K342" s="1" t="s">
        <v>2884</v>
      </c>
      <c r="L342" s="1" t="s">
        <v>1475</v>
      </c>
      <c r="M342" s="1" t="s">
        <v>2885</v>
      </c>
      <c r="N342" s="1" t="s">
        <v>2886</v>
      </c>
    </row>
    <row r="343" spans="1:14" x14ac:dyDescent="0.25">
      <c r="A343" s="1">
        <v>4040</v>
      </c>
      <c r="B343" s="1">
        <v>21100924992</v>
      </c>
      <c r="C343" s="1" t="s">
        <v>2887</v>
      </c>
      <c r="D343" s="1" t="s">
        <v>1355</v>
      </c>
      <c r="E343" s="1" t="s">
        <v>2888</v>
      </c>
      <c r="F343" s="1">
        <v>320</v>
      </c>
      <c r="G343" s="1" t="s">
        <v>505</v>
      </c>
      <c r="H343" s="1" t="s">
        <v>10</v>
      </c>
      <c r="I343" s="1" t="s">
        <v>1466</v>
      </c>
      <c r="J343" s="1" t="s">
        <v>1385</v>
      </c>
      <c r="K343" s="1" t="s">
        <v>2889</v>
      </c>
      <c r="L343" s="1" t="s">
        <v>1441</v>
      </c>
      <c r="M343" s="1" t="s">
        <v>2890</v>
      </c>
      <c r="N343" s="1" t="s">
        <v>2886</v>
      </c>
    </row>
    <row r="344" spans="1:14" s="2" customFormat="1" x14ac:dyDescent="0.25">
      <c r="A344" s="1">
        <v>4256</v>
      </c>
      <c r="B344" s="1">
        <v>19700201433</v>
      </c>
      <c r="C344" s="1" t="s">
        <v>2891</v>
      </c>
      <c r="D344" s="1" t="s">
        <v>1355</v>
      </c>
      <c r="E344" s="1" t="s">
        <v>2892</v>
      </c>
      <c r="F344" s="1">
        <v>301</v>
      </c>
      <c r="G344" s="1" t="s">
        <v>505</v>
      </c>
      <c r="H344" s="1" t="s">
        <v>10</v>
      </c>
      <c r="I344" s="1" t="s">
        <v>1357</v>
      </c>
      <c r="J344" s="1" t="s">
        <v>1358</v>
      </c>
      <c r="K344" s="1" t="s">
        <v>2893</v>
      </c>
      <c r="L344" s="1" t="s">
        <v>1765</v>
      </c>
      <c r="M344" s="1" t="s">
        <v>2890</v>
      </c>
      <c r="N344" s="1" t="s">
        <v>2886</v>
      </c>
    </row>
    <row r="345" spans="1:14" x14ac:dyDescent="0.25">
      <c r="A345" s="1">
        <v>2999</v>
      </c>
      <c r="B345" s="1">
        <v>21101041507</v>
      </c>
      <c r="C345" s="1" t="s">
        <v>2894</v>
      </c>
      <c r="D345" s="1" t="s">
        <v>1355</v>
      </c>
      <c r="E345" s="1" t="s">
        <v>2895</v>
      </c>
      <c r="F345" s="1">
        <v>448</v>
      </c>
      <c r="G345" s="1" t="s">
        <v>309</v>
      </c>
      <c r="H345" s="1" t="s">
        <v>10</v>
      </c>
      <c r="I345" s="1" t="s">
        <v>2896</v>
      </c>
      <c r="J345" s="1" t="s">
        <v>1371</v>
      </c>
      <c r="K345" s="1" t="s">
        <v>2897</v>
      </c>
      <c r="L345" s="1" t="s">
        <v>1622</v>
      </c>
      <c r="M345" s="1" t="s">
        <v>2898</v>
      </c>
      <c r="N345" s="1" t="s">
        <v>2886</v>
      </c>
    </row>
    <row r="346" spans="1:14" x14ac:dyDescent="0.25">
      <c r="A346" s="1">
        <v>869</v>
      </c>
      <c r="B346" s="1">
        <v>145273</v>
      </c>
      <c r="C346" s="1" t="s">
        <v>2899</v>
      </c>
      <c r="D346" s="1" t="s">
        <v>1355</v>
      </c>
      <c r="E346" s="1" t="s">
        <v>2900</v>
      </c>
      <c r="F346" s="1">
        <v>1060</v>
      </c>
      <c r="G346" s="1" t="s">
        <v>6</v>
      </c>
      <c r="H346" s="1" t="s">
        <v>10</v>
      </c>
      <c r="I346" s="1" t="s">
        <v>1466</v>
      </c>
      <c r="J346" s="1" t="s">
        <v>1385</v>
      </c>
      <c r="K346" s="1" t="s">
        <v>2901</v>
      </c>
      <c r="L346" s="1" t="s">
        <v>1765</v>
      </c>
      <c r="M346" s="1" t="s">
        <v>2902</v>
      </c>
      <c r="N346" s="1" t="s">
        <v>2886</v>
      </c>
    </row>
    <row r="347" spans="1:14" x14ac:dyDescent="0.25">
      <c r="A347" s="1">
        <v>3243</v>
      </c>
      <c r="B347" s="1">
        <v>26391</v>
      </c>
      <c r="C347" s="1" t="s">
        <v>2903</v>
      </c>
      <c r="D347" s="1" t="s">
        <v>1355</v>
      </c>
      <c r="E347" s="1" t="s">
        <v>2904</v>
      </c>
      <c r="F347" s="1">
        <v>412</v>
      </c>
      <c r="G347" s="1" t="s">
        <v>505</v>
      </c>
      <c r="H347" s="1" t="s">
        <v>10</v>
      </c>
      <c r="I347" s="1" t="s">
        <v>1433</v>
      </c>
      <c r="J347" s="1" t="s">
        <v>1434</v>
      </c>
      <c r="K347" s="1" t="s">
        <v>2905</v>
      </c>
      <c r="L347" s="1" t="s">
        <v>1556</v>
      </c>
      <c r="M347" s="1" t="s">
        <v>2906</v>
      </c>
      <c r="N347" s="1" t="s">
        <v>2886</v>
      </c>
    </row>
    <row r="348" spans="1:14" x14ac:dyDescent="0.25">
      <c r="A348" s="1">
        <v>3197</v>
      </c>
      <c r="B348" s="1">
        <v>26401</v>
      </c>
      <c r="C348" s="1" t="s">
        <v>2907</v>
      </c>
      <c r="D348" s="1" t="s">
        <v>1355</v>
      </c>
      <c r="E348" s="1" t="s">
        <v>2908</v>
      </c>
      <c r="F348" s="1">
        <v>419</v>
      </c>
      <c r="G348" s="1" t="s">
        <v>505</v>
      </c>
      <c r="H348" s="1" t="s">
        <v>10</v>
      </c>
      <c r="I348" s="1" t="s">
        <v>2909</v>
      </c>
      <c r="J348" s="1" t="s">
        <v>1378</v>
      </c>
      <c r="K348" s="1" t="s">
        <v>2910</v>
      </c>
      <c r="L348" s="1" t="s">
        <v>1628</v>
      </c>
      <c r="M348" s="1" t="s">
        <v>2911</v>
      </c>
      <c r="N348" s="1" t="s">
        <v>2886</v>
      </c>
    </row>
    <row r="349" spans="1:14" s="2" customFormat="1" x14ac:dyDescent="0.25">
      <c r="A349" s="1">
        <v>5483</v>
      </c>
      <c r="B349" s="1">
        <v>21100329547</v>
      </c>
      <c r="C349" s="1" t="s">
        <v>2912</v>
      </c>
      <c r="D349" s="1" t="s">
        <v>1355</v>
      </c>
      <c r="E349" s="1" t="s">
        <v>2913</v>
      </c>
      <c r="F349" s="1">
        <v>217</v>
      </c>
      <c r="G349" s="1" t="s">
        <v>812</v>
      </c>
      <c r="H349" s="1" t="s">
        <v>10</v>
      </c>
      <c r="I349" s="1" t="s">
        <v>1459</v>
      </c>
      <c r="J349" s="1" t="s">
        <v>1460</v>
      </c>
      <c r="K349" s="1" t="s">
        <v>2914</v>
      </c>
      <c r="L349" s="1" t="s">
        <v>1441</v>
      </c>
      <c r="M349" s="1" t="s">
        <v>2915</v>
      </c>
      <c r="N349" s="1" t="s">
        <v>2886</v>
      </c>
    </row>
    <row r="350" spans="1:14" s="2" customFormat="1" x14ac:dyDescent="0.25">
      <c r="A350" s="1">
        <v>5923</v>
      </c>
      <c r="B350" s="1">
        <v>21100875941</v>
      </c>
      <c r="C350" s="1" t="s">
        <v>2916</v>
      </c>
      <c r="D350" s="1" t="s">
        <v>1355</v>
      </c>
      <c r="E350" s="1" t="s">
        <v>2917</v>
      </c>
      <c r="F350" s="1">
        <v>195</v>
      </c>
      <c r="G350" s="1" t="s">
        <v>812</v>
      </c>
      <c r="H350" s="1" t="s">
        <v>10</v>
      </c>
      <c r="I350" s="1" t="s">
        <v>1459</v>
      </c>
      <c r="J350" s="1" t="s">
        <v>1460</v>
      </c>
      <c r="K350" s="1" t="s">
        <v>2918</v>
      </c>
      <c r="L350" s="1" t="s">
        <v>1429</v>
      </c>
      <c r="M350" s="1" t="s">
        <v>2919</v>
      </c>
      <c r="N350" s="1" t="s">
        <v>2886</v>
      </c>
    </row>
    <row r="351" spans="1:14" x14ac:dyDescent="0.25">
      <c r="A351" s="1">
        <v>5110</v>
      </c>
      <c r="B351" s="1">
        <v>145255</v>
      </c>
      <c r="C351" s="1" t="s">
        <v>2920</v>
      </c>
      <c r="D351" s="1" t="s">
        <v>1355</v>
      </c>
      <c r="E351" s="1">
        <v>255165</v>
      </c>
      <c r="F351" s="1">
        <v>238</v>
      </c>
      <c r="G351" s="1" t="s">
        <v>505</v>
      </c>
      <c r="H351" s="1" t="s">
        <v>10</v>
      </c>
      <c r="I351" s="1" t="s">
        <v>1527</v>
      </c>
      <c r="J351" s="1" t="s">
        <v>1378</v>
      </c>
      <c r="K351" s="1" t="s">
        <v>2921</v>
      </c>
      <c r="L351" s="1" t="s">
        <v>2063</v>
      </c>
      <c r="M351" s="1" t="s">
        <v>2890</v>
      </c>
      <c r="N351" s="1" t="s">
        <v>2886</v>
      </c>
    </row>
    <row r="352" spans="1:14" x14ac:dyDescent="0.25">
      <c r="A352" s="1">
        <v>2977</v>
      </c>
      <c r="B352" s="1">
        <v>100147323</v>
      </c>
      <c r="C352" s="1" t="s">
        <v>2922</v>
      </c>
      <c r="D352" s="1" t="s">
        <v>1355</v>
      </c>
      <c r="E352" s="1" t="s">
        <v>2923</v>
      </c>
      <c r="F352" s="1">
        <v>451</v>
      </c>
      <c r="G352" s="1" t="s">
        <v>505</v>
      </c>
      <c r="H352" s="1" t="s">
        <v>10</v>
      </c>
      <c r="I352" s="1" t="s">
        <v>1522</v>
      </c>
      <c r="J352" s="1" t="s">
        <v>1378</v>
      </c>
      <c r="K352" s="1" t="s">
        <v>2924</v>
      </c>
      <c r="L352" s="1" t="s">
        <v>1556</v>
      </c>
      <c r="M352" s="1" t="s">
        <v>2925</v>
      </c>
      <c r="N352" s="1" t="s">
        <v>2886</v>
      </c>
    </row>
    <row r="353" spans="1:14" x14ac:dyDescent="0.25">
      <c r="A353" s="1">
        <v>1821</v>
      </c>
      <c r="B353" s="1">
        <v>21101039848</v>
      </c>
      <c r="C353" s="1" t="s">
        <v>2926</v>
      </c>
      <c r="D353" s="1" t="s">
        <v>1355</v>
      </c>
      <c r="E353" s="1" t="s">
        <v>2927</v>
      </c>
      <c r="F353" s="1">
        <v>687</v>
      </c>
      <c r="G353" s="1" t="s">
        <v>309</v>
      </c>
      <c r="H353" s="1" t="s">
        <v>10</v>
      </c>
      <c r="I353" s="1" t="s">
        <v>1433</v>
      </c>
      <c r="J353" s="1" t="s">
        <v>1434</v>
      </c>
      <c r="K353" s="1" t="s">
        <v>2928</v>
      </c>
      <c r="L353" s="1" t="s">
        <v>2929</v>
      </c>
      <c r="M353" s="1" t="s">
        <v>2930</v>
      </c>
      <c r="N353" s="1" t="s">
        <v>2886</v>
      </c>
    </row>
    <row r="354" spans="1:14" x14ac:dyDescent="0.25">
      <c r="A354" s="1">
        <v>6524</v>
      </c>
      <c r="B354" s="1">
        <v>21100840040</v>
      </c>
      <c r="C354" s="1" t="s">
        <v>2931</v>
      </c>
      <c r="D354" s="1" t="s">
        <v>1355</v>
      </c>
      <c r="E354" s="1" t="s">
        <v>2932</v>
      </c>
      <c r="F354" s="1">
        <v>166</v>
      </c>
      <c r="G354" s="1" t="s">
        <v>812</v>
      </c>
      <c r="H354" s="1" t="s">
        <v>10</v>
      </c>
      <c r="I354" s="1" t="s">
        <v>1639</v>
      </c>
      <c r="J354" s="1" t="s">
        <v>1378</v>
      </c>
      <c r="K354" s="1" t="s">
        <v>2933</v>
      </c>
      <c r="L354" s="1" t="s">
        <v>1551</v>
      </c>
      <c r="M354" s="1" t="s">
        <v>2934</v>
      </c>
      <c r="N354" s="1" t="s">
        <v>2886</v>
      </c>
    </row>
    <row r="355" spans="1:14" s="2" customFormat="1" x14ac:dyDescent="0.25">
      <c r="A355" s="1">
        <v>2882</v>
      </c>
      <c r="B355" s="1">
        <v>21100864379</v>
      </c>
      <c r="C355" s="1" t="s">
        <v>2935</v>
      </c>
      <c r="D355" s="1" t="s">
        <v>1355</v>
      </c>
      <c r="E355" s="1" t="s">
        <v>2936</v>
      </c>
      <c r="F355" s="1">
        <v>466</v>
      </c>
      <c r="G355" s="1" t="s">
        <v>309</v>
      </c>
      <c r="H355" s="1" t="s">
        <v>10</v>
      </c>
      <c r="I355" s="1" t="s">
        <v>1433</v>
      </c>
      <c r="J355" s="1" t="s">
        <v>1434</v>
      </c>
      <c r="K355" s="1" t="s">
        <v>2937</v>
      </c>
      <c r="L355" s="1" t="s">
        <v>1641</v>
      </c>
      <c r="M355" s="1" t="s">
        <v>2938</v>
      </c>
      <c r="N355" s="1" t="s">
        <v>2886</v>
      </c>
    </row>
    <row r="356" spans="1:14" x14ac:dyDescent="0.25">
      <c r="A356" s="1">
        <v>2131</v>
      </c>
      <c r="B356" s="1">
        <v>21100205990</v>
      </c>
      <c r="C356" s="1" t="s">
        <v>2939</v>
      </c>
      <c r="D356" s="1" t="s">
        <v>1355</v>
      </c>
      <c r="E356" s="1" t="s">
        <v>2940</v>
      </c>
      <c r="F356" s="1">
        <v>613</v>
      </c>
      <c r="G356" s="1" t="s">
        <v>309</v>
      </c>
      <c r="H356" s="1" t="s">
        <v>10</v>
      </c>
      <c r="I356" s="1" t="s">
        <v>1533</v>
      </c>
      <c r="J356" s="1" t="s">
        <v>1378</v>
      </c>
      <c r="K356" s="1" t="s">
        <v>2941</v>
      </c>
      <c r="L356" s="1" t="s">
        <v>1441</v>
      </c>
      <c r="M356" s="1" t="s">
        <v>2942</v>
      </c>
      <c r="N356" s="1" t="s">
        <v>2886</v>
      </c>
    </row>
    <row r="357" spans="1:14" s="2" customFormat="1" x14ac:dyDescent="0.25">
      <c r="A357" s="1">
        <v>7934</v>
      </c>
      <c r="B357" s="1">
        <v>21100913650</v>
      </c>
      <c r="C357" s="1" t="s">
        <v>2943</v>
      </c>
      <c r="D357" s="1" t="s">
        <v>1355</v>
      </c>
      <c r="E357" s="1" t="s">
        <v>2944</v>
      </c>
      <c r="F357" s="1">
        <v>112</v>
      </c>
      <c r="G357" s="1" t="s">
        <v>812</v>
      </c>
      <c r="H357" s="1" t="s">
        <v>10</v>
      </c>
      <c r="I357" s="1" t="s">
        <v>1527</v>
      </c>
      <c r="J357" s="1" t="s">
        <v>1378</v>
      </c>
      <c r="K357" s="1" t="s">
        <v>2921</v>
      </c>
      <c r="L357" s="1" t="s">
        <v>2154</v>
      </c>
      <c r="M357" s="1" t="s">
        <v>2945</v>
      </c>
      <c r="N357" s="1" t="s">
        <v>2946</v>
      </c>
    </row>
    <row r="358" spans="1:14" s="2" customFormat="1" x14ac:dyDescent="0.25">
      <c r="A358" s="1">
        <v>4597</v>
      </c>
      <c r="B358" s="1">
        <v>26518</v>
      </c>
      <c r="C358" s="1" t="s">
        <v>2947</v>
      </c>
      <c r="D358" s="1" t="s">
        <v>1355</v>
      </c>
      <c r="E358" s="1" t="s">
        <v>2948</v>
      </c>
      <c r="F358" s="1">
        <v>273</v>
      </c>
      <c r="G358" s="1" t="s">
        <v>505</v>
      </c>
      <c r="H358" s="1" t="s">
        <v>10</v>
      </c>
      <c r="I358" s="1" t="s">
        <v>1416</v>
      </c>
      <c r="J358" s="1" t="s">
        <v>1378</v>
      </c>
      <c r="K358" s="1" t="s">
        <v>2949</v>
      </c>
      <c r="L358" s="1" t="s">
        <v>1387</v>
      </c>
      <c r="M358" s="1" t="s">
        <v>2950</v>
      </c>
      <c r="N358" s="1" t="s">
        <v>2951</v>
      </c>
    </row>
    <row r="359" spans="1:14" x14ac:dyDescent="0.25">
      <c r="A359" s="1">
        <v>6929</v>
      </c>
      <c r="B359" s="1">
        <v>26559</v>
      </c>
      <c r="C359" s="1" t="s">
        <v>2952</v>
      </c>
      <c r="D359" s="1" t="s">
        <v>1355</v>
      </c>
      <c r="E359" s="1" t="s">
        <v>2953</v>
      </c>
      <c r="F359" s="1">
        <v>148</v>
      </c>
      <c r="G359" s="1" t="s">
        <v>812</v>
      </c>
      <c r="H359" s="1" t="s">
        <v>10</v>
      </c>
      <c r="I359" s="1" t="s">
        <v>1459</v>
      </c>
      <c r="J359" s="1" t="s">
        <v>1460</v>
      </c>
      <c r="K359" s="1" t="s">
        <v>2954</v>
      </c>
      <c r="L359" s="1" t="s">
        <v>2955</v>
      </c>
      <c r="M359" s="1" t="s">
        <v>2956</v>
      </c>
      <c r="N359" s="1" t="s">
        <v>2951</v>
      </c>
    </row>
    <row r="360" spans="1:14" x14ac:dyDescent="0.25">
      <c r="A360" s="1">
        <v>4123</v>
      </c>
      <c r="B360" s="1">
        <v>26591</v>
      </c>
      <c r="C360" s="1" t="s">
        <v>2957</v>
      </c>
      <c r="D360" s="1" t="s">
        <v>1355</v>
      </c>
      <c r="E360" s="1" t="s">
        <v>2958</v>
      </c>
      <c r="F360" s="1">
        <v>313</v>
      </c>
      <c r="G360" s="1" t="s">
        <v>505</v>
      </c>
      <c r="H360" s="1" t="s">
        <v>10</v>
      </c>
      <c r="I360" s="1" t="s">
        <v>2959</v>
      </c>
      <c r="J360" s="1" t="s">
        <v>1385</v>
      </c>
      <c r="K360" s="1" t="s">
        <v>2960</v>
      </c>
      <c r="L360" s="1" t="s">
        <v>2961</v>
      </c>
      <c r="M360" s="1" t="s">
        <v>2950</v>
      </c>
      <c r="N360" s="1" t="s">
        <v>2951</v>
      </c>
    </row>
    <row r="361" spans="1:14" x14ac:dyDescent="0.25">
      <c r="A361" s="1">
        <v>7576</v>
      </c>
      <c r="B361" s="1">
        <v>21100395059</v>
      </c>
      <c r="C361" s="1" t="s">
        <v>2962</v>
      </c>
      <c r="D361" s="1" t="s">
        <v>1355</v>
      </c>
      <c r="E361" s="1" t="s">
        <v>2963</v>
      </c>
      <c r="F361" s="1">
        <v>123</v>
      </c>
      <c r="G361" s="1" t="s">
        <v>812</v>
      </c>
      <c r="H361" s="1" t="s">
        <v>10</v>
      </c>
      <c r="I361" s="1" t="s">
        <v>1504</v>
      </c>
      <c r="J361" s="1" t="s">
        <v>1358</v>
      </c>
      <c r="K361" s="1" t="s">
        <v>2964</v>
      </c>
      <c r="L361" s="1" t="s">
        <v>1475</v>
      </c>
      <c r="M361" s="1" t="s">
        <v>2965</v>
      </c>
      <c r="N361" s="1" t="s">
        <v>2951</v>
      </c>
    </row>
    <row r="362" spans="1:14" x14ac:dyDescent="0.25">
      <c r="A362" s="1">
        <v>4895</v>
      </c>
      <c r="B362" s="1">
        <v>19122</v>
      </c>
      <c r="C362" s="1" t="s">
        <v>2966</v>
      </c>
      <c r="D362" s="1" t="s">
        <v>1355</v>
      </c>
      <c r="E362" s="1" t="s">
        <v>2967</v>
      </c>
      <c r="F362" s="1">
        <v>251</v>
      </c>
      <c r="G362" s="1" t="s">
        <v>505</v>
      </c>
      <c r="I362" s="1" t="s">
        <v>2959</v>
      </c>
      <c r="J362" s="1" t="s">
        <v>1385</v>
      </c>
      <c r="K362" s="1" t="s">
        <v>2968</v>
      </c>
      <c r="L362" s="1" t="s">
        <v>2969</v>
      </c>
      <c r="M362" s="1" t="s">
        <v>2970</v>
      </c>
      <c r="N362" s="1" t="s">
        <v>2951</v>
      </c>
    </row>
    <row r="363" spans="1:14" x14ac:dyDescent="0.25">
      <c r="A363" s="1">
        <v>2927</v>
      </c>
      <c r="B363" s="1">
        <v>21100255120</v>
      </c>
      <c r="C363" s="1" t="s">
        <v>2971</v>
      </c>
      <c r="D363" s="1" t="s">
        <v>1355</v>
      </c>
      <c r="E363" s="1" t="s">
        <v>2972</v>
      </c>
      <c r="F363" s="1">
        <v>458</v>
      </c>
      <c r="G363" s="1" t="s">
        <v>309</v>
      </c>
      <c r="H363" s="1" t="s">
        <v>10</v>
      </c>
      <c r="I363" s="1" t="s">
        <v>1533</v>
      </c>
      <c r="J363" s="1" t="s">
        <v>1378</v>
      </c>
      <c r="K363" s="1" t="s">
        <v>2838</v>
      </c>
      <c r="L363" s="1" t="s">
        <v>1441</v>
      </c>
      <c r="M363" s="1" t="s">
        <v>2973</v>
      </c>
      <c r="N363" s="1" t="s">
        <v>2951</v>
      </c>
    </row>
    <row r="364" spans="1:14" x14ac:dyDescent="0.25">
      <c r="A364" s="1">
        <v>2987</v>
      </c>
      <c r="B364" s="1">
        <v>24247</v>
      </c>
      <c r="C364" s="1" t="s">
        <v>2974</v>
      </c>
      <c r="D364" s="1" t="s">
        <v>1355</v>
      </c>
      <c r="E364" s="1" t="s">
        <v>2975</v>
      </c>
      <c r="F364" s="1">
        <v>449</v>
      </c>
      <c r="G364" s="1" t="s">
        <v>309</v>
      </c>
      <c r="I364" s="1" t="s">
        <v>1357</v>
      </c>
      <c r="J364" s="1" t="s">
        <v>1358</v>
      </c>
      <c r="K364" s="1" t="s">
        <v>1728</v>
      </c>
      <c r="L364" s="1" t="s">
        <v>2976</v>
      </c>
      <c r="M364" s="1" t="s">
        <v>2977</v>
      </c>
      <c r="N364" s="1" t="s">
        <v>2951</v>
      </c>
    </row>
    <row r="365" spans="1:14" s="2" customFormat="1" x14ac:dyDescent="0.25">
      <c r="A365" s="1">
        <v>4368</v>
      </c>
      <c r="B365" s="1">
        <v>21100403271</v>
      </c>
      <c r="C365" s="1" t="s">
        <v>2978</v>
      </c>
      <c r="D365" s="1" t="s">
        <v>1355</v>
      </c>
      <c r="E365" s="1" t="s">
        <v>2979</v>
      </c>
      <c r="F365" s="1">
        <v>290</v>
      </c>
      <c r="G365" s="1" t="s">
        <v>505</v>
      </c>
      <c r="H365" s="1" t="s">
        <v>10</v>
      </c>
      <c r="I365" s="1" t="s">
        <v>1885</v>
      </c>
      <c r="J365" s="1" t="s">
        <v>1460</v>
      </c>
      <c r="K365" s="1" t="s">
        <v>2980</v>
      </c>
      <c r="L365" s="1" t="s">
        <v>1429</v>
      </c>
      <c r="M365" s="1" t="s">
        <v>2981</v>
      </c>
      <c r="N365" s="1" t="s">
        <v>2951</v>
      </c>
    </row>
    <row r="366" spans="1:14" x14ac:dyDescent="0.25">
      <c r="A366" s="1">
        <v>7943</v>
      </c>
      <c r="B366" s="1">
        <v>21101062809</v>
      </c>
      <c r="C366" s="1" t="s">
        <v>2982</v>
      </c>
      <c r="D366" s="1" t="s">
        <v>1355</v>
      </c>
      <c r="E366" s="1" t="s">
        <v>2983</v>
      </c>
      <c r="F366" s="1">
        <v>111</v>
      </c>
      <c r="G366" s="1" t="s">
        <v>812</v>
      </c>
      <c r="H366" s="1" t="s">
        <v>10</v>
      </c>
      <c r="I366" s="1" t="s">
        <v>1885</v>
      </c>
      <c r="J366" s="1" t="s">
        <v>1460</v>
      </c>
      <c r="K366" s="1" t="s">
        <v>2980</v>
      </c>
      <c r="L366" s="1" t="s">
        <v>1641</v>
      </c>
      <c r="M366" s="1" t="s">
        <v>2984</v>
      </c>
      <c r="N366" s="1" t="s">
        <v>2951</v>
      </c>
    </row>
    <row r="367" spans="1:14" x14ac:dyDescent="0.25">
      <c r="A367" s="1">
        <v>3343</v>
      </c>
      <c r="B367" s="1">
        <v>7200153146</v>
      </c>
      <c r="C367" s="1" t="s">
        <v>2985</v>
      </c>
      <c r="D367" s="1" t="s">
        <v>1355</v>
      </c>
      <c r="E367" s="1" t="s">
        <v>2986</v>
      </c>
      <c r="F367" s="1">
        <v>399</v>
      </c>
      <c r="G367" s="1" t="s">
        <v>309</v>
      </c>
      <c r="H367" s="1" t="s">
        <v>10</v>
      </c>
      <c r="I367" s="1" t="s">
        <v>1422</v>
      </c>
      <c r="J367" s="1" t="s">
        <v>1371</v>
      </c>
      <c r="K367" s="1" t="s">
        <v>1712</v>
      </c>
      <c r="L367" s="1" t="s">
        <v>1380</v>
      </c>
      <c r="M367" s="1" t="s">
        <v>2987</v>
      </c>
      <c r="N367" s="1" t="s">
        <v>2951</v>
      </c>
    </row>
    <row r="368" spans="1:14" x14ac:dyDescent="0.25">
      <c r="A368" s="1">
        <v>1478</v>
      </c>
      <c r="B368" s="1">
        <v>21100943510</v>
      </c>
      <c r="C368" s="1" t="s">
        <v>2988</v>
      </c>
      <c r="D368" s="1" t="s">
        <v>1355</v>
      </c>
      <c r="E368" s="1" t="s">
        <v>2989</v>
      </c>
      <c r="F368" s="1">
        <v>790</v>
      </c>
      <c r="G368" s="1" t="s">
        <v>309</v>
      </c>
      <c r="H368" s="1" t="s">
        <v>10</v>
      </c>
      <c r="I368" s="1" t="s">
        <v>1991</v>
      </c>
      <c r="J368" s="1" t="s">
        <v>1371</v>
      </c>
      <c r="K368" s="1" t="s">
        <v>2990</v>
      </c>
      <c r="L368" s="1" t="s">
        <v>1462</v>
      </c>
      <c r="M368" s="1" t="s">
        <v>2991</v>
      </c>
      <c r="N368" s="1" t="s">
        <v>2951</v>
      </c>
    </row>
    <row r="369" spans="1:14" x14ac:dyDescent="0.25">
      <c r="A369" s="1">
        <v>3896</v>
      </c>
      <c r="B369" s="1">
        <v>4700152407</v>
      </c>
      <c r="C369" s="1" t="s">
        <v>2992</v>
      </c>
      <c r="D369" s="1" t="s">
        <v>1355</v>
      </c>
      <c r="E369" s="1" t="s">
        <v>2993</v>
      </c>
      <c r="F369" s="1">
        <v>334</v>
      </c>
      <c r="G369" s="1" t="s">
        <v>505</v>
      </c>
      <c r="H369" s="1" t="s">
        <v>10</v>
      </c>
      <c r="I369" s="1" t="s">
        <v>1422</v>
      </c>
      <c r="J369" s="1" t="s">
        <v>1371</v>
      </c>
      <c r="K369" s="1" t="s">
        <v>1712</v>
      </c>
      <c r="L369" s="1" t="s">
        <v>1455</v>
      </c>
      <c r="M369" s="1" t="s">
        <v>2994</v>
      </c>
      <c r="N369" s="1" t="s">
        <v>2951</v>
      </c>
    </row>
    <row r="370" spans="1:14" x14ac:dyDescent="0.25">
      <c r="A370" s="1">
        <v>4247</v>
      </c>
      <c r="B370" s="1">
        <v>19700175088</v>
      </c>
      <c r="C370" s="1" t="s">
        <v>2995</v>
      </c>
      <c r="D370" s="1" t="s">
        <v>1355</v>
      </c>
      <c r="E370" s="1" t="s">
        <v>2996</v>
      </c>
      <c r="F370" s="1">
        <v>302</v>
      </c>
      <c r="G370" s="1" t="s">
        <v>505</v>
      </c>
      <c r="H370" s="1" t="s">
        <v>10</v>
      </c>
      <c r="I370" s="1" t="s">
        <v>1422</v>
      </c>
      <c r="J370" s="1" t="s">
        <v>1371</v>
      </c>
      <c r="K370" s="1" t="s">
        <v>1712</v>
      </c>
      <c r="L370" s="1" t="s">
        <v>1412</v>
      </c>
      <c r="M370" s="1" t="s">
        <v>2997</v>
      </c>
      <c r="N370" s="1" t="s">
        <v>2951</v>
      </c>
    </row>
    <row r="371" spans="1:14" s="2" customFormat="1" x14ac:dyDescent="0.25">
      <c r="A371" s="1">
        <v>6778</v>
      </c>
      <c r="B371" s="1">
        <v>21100200808</v>
      </c>
      <c r="C371" s="1" t="s">
        <v>2998</v>
      </c>
      <c r="D371" s="1" t="s">
        <v>1355</v>
      </c>
      <c r="E371" s="1" t="s">
        <v>2999</v>
      </c>
      <c r="F371" s="1">
        <v>155</v>
      </c>
      <c r="G371" s="1" t="s">
        <v>812</v>
      </c>
      <c r="H371" s="1" t="s">
        <v>10</v>
      </c>
      <c r="I371" s="1" t="s">
        <v>1433</v>
      </c>
      <c r="J371" s="1" t="s">
        <v>1434</v>
      </c>
      <c r="K371" s="1" t="s">
        <v>3000</v>
      </c>
      <c r="L371" s="1" t="s">
        <v>2597</v>
      </c>
      <c r="M371" s="1" t="s">
        <v>3001</v>
      </c>
      <c r="N371" s="1" t="s">
        <v>2951</v>
      </c>
    </row>
    <row r="372" spans="1:14" x14ac:dyDescent="0.25">
      <c r="A372" s="1">
        <v>3332</v>
      </c>
      <c r="B372" s="1">
        <v>27495</v>
      </c>
      <c r="C372" s="1" t="s">
        <v>3002</v>
      </c>
      <c r="D372" s="1" t="s">
        <v>1355</v>
      </c>
      <c r="E372" s="1" t="s">
        <v>3003</v>
      </c>
      <c r="F372" s="1">
        <v>400</v>
      </c>
      <c r="G372" s="1" t="s">
        <v>505</v>
      </c>
      <c r="H372" s="1" t="s">
        <v>10</v>
      </c>
      <c r="I372" s="1" t="s">
        <v>3004</v>
      </c>
      <c r="J372" s="1" t="s">
        <v>1460</v>
      </c>
      <c r="K372" s="1" t="s">
        <v>3005</v>
      </c>
      <c r="L372" s="1" t="s">
        <v>3006</v>
      </c>
      <c r="M372" s="1" t="s">
        <v>2950</v>
      </c>
      <c r="N372" s="1" t="s">
        <v>2951</v>
      </c>
    </row>
    <row r="373" spans="1:14" s="2" customFormat="1" x14ac:dyDescent="0.25">
      <c r="A373" s="1">
        <v>3137</v>
      </c>
      <c r="B373" s="1">
        <v>21100422060</v>
      </c>
      <c r="C373" s="1" t="s">
        <v>3007</v>
      </c>
      <c r="D373" s="1" t="s">
        <v>1355</v>
      </c>
      <c r="E373" s="1" t="s">
        <v>3008</v>
      </c>
      <c r="F373" s="1">
        <v>429</v>
      </c>
      <c r="G373" s="1" t="s">
        <v>505</v>
      </c>
      <c r="H373" s="1" t="s">
        <v>10</v>
      </c>
      <c r="I373" s="1" t="s">
        <v>1357</v>
      </c>
      <c r="J373" s="1" t="s">
        <v>1358</v>
      </c>
      <c r="K373" s="1" t="s">
        <v>3009</v>
      </c>
      <c r="L373" s="1" t="s">
        <v>1429</v>
      </c>
      <c r="M373" s="1" t="s">
        <v>3010</v>
      </c>
      <c r="N373" s="1" t="s">
        <v>2951</v>
      </c>
    </row>
    <row r="374" spans="1:14" x14ac:dyDescent="0.25">
      <c r="A374" s="1">
        <v>7307</v>
      </c>
      <c r="B374" s="1">
        <v>34097</v>
      </c>
      <c r="C374" s="1" t="s">
        <v>3011</v>
      </c>
      <c r="D374" s="1" t="s">
        <v>1355</v>
      </c>
      <c r="E374" s="1" t="s">
        <v>3012</v>
      </c>
      <c r="F374" s="1">
        <v>134</v>
      </c>
      <c r="G374" s="1" t="s">
        <v>812</v>
      </c>
      <c r="H374" s="1" t="s">
        <v>10</v>
      </c>
      <c r="I374" s="1" t="s">
        <v>1504</v>
      </c>
      <c r="J374" s="1" t="s">
        <v>1358</v>
      </c>
      <c r="K374" s="1" t="s">
        <v>3013</v>
      </c>
      <c r="L374" s="1" t="s">
        <v>2431</v>
      </c>
      <c r="M374" s="1" t="s">
        <v>3014</v>
      </c>
      <c r="N374" s="1" t="s">
        <v>2951</v>
      </c>
    </row>
    <row r="375" spans="1:14" x14ac:dyDescent="0.25">
      <c r="A375" s="1">
        <v>7910</v>
      </c>
      <c r="B375" s="1">
        <v>27718</v>
      </c>
      <c r="C375" s="1" t="s">
        <v>3015</v>
      </c>
      <c r="D375" s="1" t="s">
        <v>1355</v>
      </c>
      <c r="E375" s="1" t="s">
        <v>3016</v>
      </c>
      <c r="F375" s="1">
        <v>112</v>
      </c>
      <c r="G375" s="1" t="s">
        <v>812</v>
      </c>
      <c r="I375" s="1" t="s">
        <v>1533</v>
      </c>
      <c r="J375" s="1" t="s">
        <v>1378</v>
      </c>
      <c r="K375" s="1" t="s">
        <v>3017</v>
      </c>
      <c r="L375" s="1" t="s">
        <v>3018</v>
      </c>
      <c r="M375" s="1" t="s">
        <v>2956</v>
      </c>
      <c r="N375" s="1" t="s">
        <v>2951</v>
      </c>
    </row>
    <row r="376" spans="1:14" x14ac:dyDescent="0.25">
      <c r="A376" s="1">
        <v>3666</v>
      </c>
      <c r="B376" s="1">
        <v>33067</v>
      </c>
      <c r="C376" s="1" t="s">
        <v>3019</v>
      </c>
      <c r="D376" s="1" t="s">
        <v>1355</v>
      </c>
      <c r="E376" s="1" t="s">
        <v>3020</v>
      </c>
      <c r="F376" s="1">
        <v>359</v>
      </c>
      <c r="G376" s="1" t="s">
        <v>505</v>
      </c>
      <c r="H376" s="1" t="s">
        <v>10</v>
      </c>
      <c r="I376" s="1" t="s">
        <v>1357</v>
      </c>
      <c r="J376" s="1" t="s">
        <v>1358</v>
      </c>
      <c r="K376" s="1" t="s">
        <v>3019</v>
      </c>
      <c r="L376" s="1" t="s">
        <v>3021</v>
      </c>
      <c r="M376" s="1" t="s">
        <v>2981</v>
      </c>
      <c r="N376" s="1" t="s">
        <v>2951</v>
      </c>
    </row>
    <row r="377" spans="1:14" x14ac:dyDescent="0.25">
      <c r="A377" s="1">
        <v>3831</v>
      </c>
      <c r="B377" s="1">
        <v>28247</v>
      </c>
      <c r="C377" s="1" t="s">
        <v>3022</v>
      </c>
      <c r="D377" s="1" t="s">
        <v>1355</v>
      </c>
      <c r="E377" s="1" t="s">
        <v>3023</v>
      </c>
      <c r="F377" s="1">
        <v>341</v>
      </c>
      <c r="G377" s="1" t="s">
        <v>505</v>
      </c>
      <c r="H377" s="1" t="s">
        <v>10</v>
      </c>
      <c r="I377" s="1" t="s">
        <v>1357</v>
      </c>
      <c r="J377" s="1" t="s">
        <v>1358</v>
      </c>
      <c r="K377" s="1" t="s">
        <v>3024</v>
      </c>
      <c r="L377" s="1" t="s">
        <v>1569</v>
      </c>
      <c r="M377" s="1" t="s">
        <v>3025</v>
      </c>
      <c r="N377" s="1" t="s">
        <v>2951</v>
      </c>
    </row>
    <row r="378" spans="1:14" x14ac:dyDescent="0.25">
      <c r="A378" s="1">
        <v>5617</v>
      </c>
      <c r="B378" s="1">
        <v>21100243808</v>
      </c>
      <c r="C378" s="1" t="s">
        <v>3026</v>
      </c>
      <c r="D378" s="1" t="s">
        <v>1355</v>
      </c>
      <c r="E378" s="1" t="s">
        <v>3027</v>
      </c>
      <c r="F378" s="1">
        <v>210</v>
      </c>
      <c r="G378" s="1" t="s">
        <v>812</v>
      </c>
      <c r="H378" s="1" t="s">
        <v>10</v>
      </c>
      <c r="I378" s="1" t="s">
        <v>1422</v>
      </c>
      <c r="J378" s="1" t="s">
        <v>1371</v>
      </c>
      <c r="K378" s="1" t="s">
        <v>1712</v>
      </c>
      <c r="L378" s="1" t="s">
        <v>3028</v>
      </c>
      <c r="M378" s="1" t="s">
        <v>3029</v>
      </c>
      <c r="N378" s="1" t="s">
        <v>2951</v>
      </c>
    </row>
    <row r="379" spans="1:14" x14ac:dyDescent="0.25">
      <c r="A379" s="1">
        <v>2093</v>
      </c>
      <c r="B379" s="1">
        <v>21100827522</v>
      </c>
      <c r="C379" s="1" t="s">
        <v>3030</v>
      </c>
      <c r="D379" s="1" t="s">
        <v>1355</v>
      </c>
      <c r="E379" s="1" t="s">
        <v>3031</v>
      </c>
      <c r="F379" s="1">
        <v>623</v>
      </c>
      <c r="G379" s="1" t="s">
        <v>309</v>
      </c>
      <c r="H379" s="1" t="s">
        <v>10</v>
      </c>
      <c r="I379" s="1" t="s">
        <v>1561</v>
      </c>
      <c r="J379" s="1" t="s">
        <v>1371</v>
      </c>
      <c r="K379" s="1" t="s">
        <v>3032</v>
      </c>
      <c r="L379" s="1" t="s">
        <v>1475</v>
      </c>
      <c r="M379" s="1" t="s">
        <v>3033</v>
      </c>
      <c r="N379" s="1" t="s">
        <v>2951</v>
      </c>
    </row>
    <row r="380" spans="1:14" x14ac:dyDescent="0.25">
      <c r="A380" s="1">
        <v>985</v>
      </c>
      <c r="B380" s="1">
        <v>21100200208</v>
      </c>
      <c r="C380" s="1" t="s">
        <v>3034</v>
      </c>
      <c r="D380" s="1" t="s">
        <v>1355</v>
      </c>
      <c r="E380" s="1" t="s">
        <v>3035</v>
      </c>
      <c r="F380" s="1">
        <v>992</v>
      </c>
      <c r="G380" s="1" t="s">
        <v>6</v>
      </c>
      <c r="H380" s="1" t="s">
        <v>10</v>
      </c>
      <c r="I380" s="1" t="s">
        <v>1991</v>
      </c>
      <c r="J380" s="1" t="s">
        <v>1371</v>
      </c>
      <c r="K380" s="1" t="s">
        <v>3036</v>
      </c>
      <c r="L380" s="1" t="s">
        <v>1563</v>
      </c>
      <c r="M380" s="1" t="s">
        <v>3037</v>
      </c>
      <c r="N380" s="1" t="s">
        <v>2951</v>
      </c>
    </row>
    <row r="381" spans="1:14" x14ac:dyDescent="0.25">
      <c r="A381" s="1">
        <v>2085</v>
      </c>
      <c r="B381" s="1">
        <v>20024</v>
      </c>
      <c r="C381" s="1" t="s">
        <v>3038</v>
      </c>
      <c r="D381" s="1" t="s">
        <v>1355</v>
      </c>
      <c r="E381" s="1" t="s">
        <v>3039</v>
      </c>
      <c r="F381" s="1">
        <v>624</v>
      </c>
      <c r="G381" s="1" t="s">
        <v>309</v>
      </c>
      <c r="H381" s="1" t="s">
        <v>10</v>
      </c>
      <c r="I381" s="1" t="s">
        <v>2788</v>
      </c>
      <c r="J381" s="1" t="s">
        <v>2789</v>
      </c>
      <c r="K381" s="1" t="s">
        <v>3040</v>
      </c>
      <c r="L381" s="1" t="s">
        <v>2191</v>
      </c>
      <c r="M381" s="1" t="s">
        <v>3041</v>
      </c>
      <c r="N381" s="1" t="s">
        <v>2951</v>
      </c>
    </row>
    <row r="382" spans="1:14" x14ac:dyDescent="0.25">
      <c r="A382" s="1">
        <v>8219</v>
      </c>
      <c r="B382" s="1">
        <v>19700175110</v>
      </c>
      <c r="C382" s="1" t="s">
        <v>3042</v>
      </c>
      <c r="D382" s="1" t="s">
        <v>1355</v>
      </c>
      <c r="E382" s="1" t="s">
        <v>3043</v>
      </c>
      <c r="F382" s="1">
        <v>102</v>
      </c>
      <c r="G382" s="1" t="s">
        <v>812</v>
      </c>
      <c r="I382" s="1" t="s">
        <v>3044</v>
      </c>
      <c r="J382" s="1" t="s">
        <v>1385</v>
      </c>
      <c r="K382" s="1" t="s">
        <v>3045</v>
      </c>
      <c r="L382" s="1" t="s">
        <v>1450</v>
      </c>
      <c r="M382" s="1" t="s">
        <v>3046</v>
      </c>
      <c r="N382" s="1" t="s">
        <v>2951</v>
      </c>
    </row>
    <row r="383" spans="1:14" s="2" customFormat="1" x14ac:dyDescent="0.25">
      <c r="A383" s="1">
        <v>6067</v>
      </c>
      <c r="B383" s="1">
        <v>21101043558</v>
      </c>
      <c r="C383" s="1" t="s">
        <v>3047</v>
      </c>
      <c r="D383" s="1" t="s">
        <v>1355</v>
      </c>
      <c r="E383" s="1" t="s">
        <v>3048</v>
      </c>
      <c r="F383" s="1">
        <v>188</v>
      </c>
      <c r="G383" s="1" t="s">
        <v>505</v>
      </c>
      <c r="H383" s="1" t="s">
        <v>10</v>
      </c>
      <c r="I383" s="1" t="s">
        <v>1357</v>
      </c>
      <c r="J383" s="1" t="s">
        <v>1358</v>
      </c>
      <c r="K383" s="1" t="s">
        <v>3049</v>
      </c>
      <c r="L383" s="1" t="s">
        <v>2159</v>
      </c>
      <c r="M383" s="1" t="s">
        <v>3050</v>
      </c>
      <c r="N383" s="1" t="s">
        <v>2951</v>
      </c>
    </row>
    <row r="384" spans="1:14" x14ac:dyDescent="0.25">
      <c r="A384" s="1">
        <v>7761</v>
      </c>
      <c r="B384" s="1">
        <v>21101024217</v>
      </c>
      <c r="C384" s="1" t="s">
        <v>3051</v>
      </c>
      <c r="D384" s="1" t="s">
        <v>1355</v>
      </c>
      <c r="E384" s="1" t="s">
        <v>3052</v>
      </c>
      <c r="F384" s="1">
        <v>117</v>
      </c>
      <c r="G384" s="1" t="s">
        <v>812</v>
      </c>
      <c r="I384" s="1" t="s">
        <v>1903</v>
      </c>
      <c r="J384" s="1" t="s">
        <v>1371</v>
      </c>
      <c r="K384" s="1" t="s">
        <v>3053</v>
      </c>
      <c r="L384" s="1" t="s">
        <v>2159</v>
      </c>
      <c r="M384" s="1" t="s">
        <v>2956</v>
      </c>
      <c r="N384" s="1" t="s">
        <v>2951</v>
      </c>
    </row>
    <row r="385" spans="1:14" x14ac:dyDescent="0.25">
      <c r="A385" s="1">
        <v>3477</v>
      </c>
      <c r="B385" s="1">
        <v>19900192138</v>
      </c>
      <c r="C385" s="1" t="s">
        <v>3054</v>
      </c>
      <c r="D385" s="1" t="s">
        <v>1355</v>
      </c>
      <c r="E385" s="1" t="s">
        <v>3055</v>
      </c>
      <c r="F385" s="1">
        <v>382</v>
      </c>
      <c r="G385" s="1" t="s">
        <v>505</v>
      </c>
      <c r="H385" s="1" t="s">
        <v>10</v>
      </c>
      <c r="I385" s="1" t="s">
        <v>1885</v>
      </c>
      <c r="J385" s="1" t="s">
        <v>1460</v>
      </c>
      <c r="K385" s="1" t="s">
        <v>3056</v>
      </c>
      <c r="L385" s="1" t="s">
        <v>1563</v>
      </c>
      <c r="M385" s="1" t="s">
        <v>2950</v>
      </c>
      <c r="N385" s="1" t="s">
        <v>2951</v>
      </c>
    </row>
    <row r="386" spans="1:14" x14ac:dyDescent="0.25">
      <c r="A386" s="1">
        <v>5372</v>
      </c>
      <c r="B386" s="1">
        <v>19900192321</v>
      </c>
      <c r="C386" s="1" t="s">
        <v>3057</v>
      </c>
      <c r="D386" s="1" t="s">
        <v>1355</v>
      </c>
      <c r="E386" s="1" t="s">
        <v>3058</v>
      </c>
      <c r="F386" s="1">
        <v>222</v>
      </c>
      <c r="G386" s="1" t="s">
        <v>812</v>
      </c>
      <c r="H386" s="1" t="s">
        <v>10</v>
      </c>
      <c r="I386" s="1" t="s">
        <v>3059</v>
      </c>
      <c r="J386" s="1" t="s">
        <v>1371</v>
      </c>
      <c r="K386" s="1" t="s">
        <v>3060</v>
      </c>
      <c r="L386" s="1" t="s">
        <v>1563</v>
      </c>
      <c r="M386" s="1" t="s">
        <v>2956</v>
      </c>
      <c r="N386" s="1" t="s">
        <v>2951</v>
      </c>
    </row>
    <row r="387" spans="1:14" x14ac:dyDescent="0.25">
      <c r="A387" s="1">
        <v>5150</v>
      </c>
      <c r="B387" s="1">
        <v>21100810709</v>
      </c>
      <c r="C387" s="1" t="s">
        <v>3061</v>
      </c>
      <c r="D387" s="1" t="s">
        <v>1355</v>
      </c>
      <c r="E387" s="1" t="s">
        <v>3062</v>
      </c>
      <c r="F387" s="1">
        <v>235</v>
      </c>
      <c r="G387" s="1" t="s">
        <v>505</v>
      </c>
      <c r="H387" s="1" t="s">
        <v>10</v>
      </c>
      <c r="I387" s="1" t="s">
        <v>1445</v>
      </c>
      <c r="J387" s="1" t="s">
        <v>1378</v>
      </c>
      <c r="K387" s="1" t="s">
        <v>1672</v>
      </c>
      <c r="L387" s="1" t="s">
        <v>1429</v>
      </c>
      <c r="M387" s="1" t="s">
        <v>3063</v>
      </c>
      <c r="N387" s="1" t="s">
        <v>2951</v>
      </c>
    </row>
    <row r="388" spans="1:14" x14ac:dyDescent="0.25">
      <c r="A388" s="1">
        <v>1344</v>
      </c>
      <c r="B388" s="1">
        <v>21100807769</v>
      </c>
      <c r="C388" s="1" t="s">
        <v>3064</v>
      </c>
      <c r="D388" s="1" t="s">
        <v>1355</v>
      </c>
      <c r="E388" s="1" t="s">
        <v>3065</v>
      </c>
      <c r="F388" s="1">
        <v>839</v>
      </c>
      <c r="G388" s="1" t="s">
        <v>309</v>
      </c>
      <c r="H388" s="1" t="s">
        <v>10</v>
      </c>
      <c r="I388" s="1" t="s">
        <v>1701</v>
      </c>
      <c r="J388" s="1" t="s">
        <v>1385</v>
      </c>
      <c r="K388" s="1" t="s">
        <v>3066</v>
      </c>
      <c r="L388" s="1" t="s">
        <v>1475</v>
      </c>
      <c r="M388" s="1" t="s">
        <v>3067</v>
      </c>
      <c r="N388" s="1" t="s">
        <v>2951</v>
      </c>
    </row>
    <row r="389" spans="1:14" x14ac:dyDescent="0.25">
      <c r="A389" s="1">
        <v>2385</v>
      </c>
      <c r="B389" s="1">
        <v>21101017677</v>
      </c>
      <c r="C389" s="1" t="s">
        <v>3068</v>
      </c>
      <c r="D389" s="1" t="s">
        <v>1355</v>
      </c>
      <c r="E389" s="1" t="s">
        <v>3069</v>
      </c>
      <c r="F389" s="1">
        <v>558</v>
      </c>
      <c r="G389" s="1" t="s">
        <v>505</v>
      </c>
      <c r="H389" s="1" t="s">
        <v>10</v>
      </c>
      <c r="I389" s="1" t="s">
        <v>1701</v>
      </c>
      <c r="J389" s="1" t="s">
        <v>1385</v>
      </c>
      <c r="K389" s="1" t="s">
        <v>3070</v>
      </c>
      <c r="L389" s="1" t="s">
        <v>1429</v>
      </c>
      <c r="M389" s="1" t="s">
        <v>3071</v>
      </c>
      <c r="N389" s="1" t="s">
        <v>2951</v>
      </c>
    </row>
    <row r="390" spans="1:14" x14ac:dyDescent="0.25">
      <c r="A390" s="1">
        <v>3964</v>
      </c>
      <c r="B390" s="1">
        <v>4900152701</v>
      </c>
      <c r="C390" s="1" t="s">
        <v>3072</v>
      </c>
      <c r="D390" s="1" t="s">
        <v>1355</v>
      </c>
      <c r="E390" s="1" t="s">
        <v>3073</v>
      </c>
      <c r="F390" s="1">
        <v>327</v>
      </c>
      <c r="G390" s="1" t="s">
        <v>505</v>
      </c>
      <c r="H390" s="1" t="s">
        <v>10</v>
      </c>
      <c r="I390" s="1" t="s">
        <v>1357</v>
      </c>
      <c r="J390" s="1" t="s">
        <v>1358</v>
      </c>
      <c r="K390" s="1" t="s">
        <v>3074</v>
      </c>
      <c r="L390" s="1" t="s">
        <v>1455</v>
      </c>
      <c r="M390" s="1" t="s">
        <v>3075</v>
      </c>
      <c r="N390" s="1" t="s">
        <v>2951</v>
      </c>
    </row>
    <row r="391" spans="1:14" x14ac:dyDescent="0.25">
      <c r="A391" s="1">
        <v>2535</v>
      </c>
      <c r="B391" s="1">
        <v>19700183007</v>
      </c>
      <c r="C391" s="1" t="s">
        <v>3076</v>
      </c>
      <c r="D391" s="1" t="s">
        <v>1355</v>
      </c>
      <c r="E391" s="1" t="s">
        <v>3077</v>
      </c>
      <c r="F391" s="1">
        <v>528</v>
      </c>
      <c r="G391" s="1" t="s">
        <v>505</v>
      </c>
      <c r="H391" s="1" t="s">
        <v>10</v>
      </c>
      <c r="I391" s="1" t="s">
        <v>1701</v>
      </c>
      <c r="J391" s="1" t="s">
        <v>1385</v>
      </c>
      <c r="K391" s="1" t="s">
        <v>3078</v>
      </c>
      <c r="L391" s="1" t="s">
        <v>1450</v>
      </c>
      <c r="M391" s="1" t="s">
        <v>3079</v>
      </c>
      <c r="N391" s="1" t="s">
        <v>2951</v>
      </c>
    </row>
    <row r="392" spans="1:14" s="2" customFormat="1" x14ac:dyDescent="0.25">
      <c r="A392" s="1">
        <v>1555</v>
      </c>
      <c r="B392" s="1">
        <v>20135</v>
      </c>
      <c r="C392" s="1" t="s">
        <v>3080</v>
      </c>
      <c r="D392" s="1" t="s">
        <v>1355</v>
      </c>
      <c r="E392" s="1" t="s">
        <v>3081</v>
      </c>
      <c r="F392" s="1">
        <v>767</v>
      </c>
      <c r="G392" s="1" t="s">
        <v>309</v>
      </c>
      <c r="H392" s="1" t="s">
        <v>10</v>
      </c>
      <c r="I392" s="1" t="s">
        <v>1357</v>
      </c>
      <c r="J392" s="1" t="s">
        <v>1358</v>
      </c>
      <c r="K392" s="1" t="s">
        <v>3082</v>
      </c>
      <c r="L392" s="1" t="s">
        <v>2154</v>
      </c>
      <c r="M392" s="1" t="s">
        <v>3083</v>
      </c>
      <c r="N392" s="1" t="s">
        <v>2951</v>
      </c>
    </row>
    <row r="393" spans="1:14" x14ac:dyDescent="0.25">
      <c r="A393" s="1">
        <v>2360</v>
      </c>
      <c r="B393" s="1">
        <v>4700151729</v>
      </c>
      <c r="C393" s="1" t="s">
        <v>3084</v>
      </c>
      <c r="D393" s="1" t="s">
        <v>1355</v>
      </c>
      <c r="E393" s="1" t="s">
        <v>3085</v>
      </c>
      <c r="F393" s="1">
        <v>564</v>
      </c>
      <c r="G393" s="1" t="s">
        <v>309</v>
      </c>
      <c r="I393" s="1" t="s">
        <v>1357</v>
      </c>
      <c r="J393" s="1" t="s">
        <v>1358</v>
      </c>
      <c r="K393" s="1" t="s">
        <v>3086</v>
      </c>
      <c r="L393" s="1" t="s">
        <v>1455</v>
      </c>
      <c r="M393" s="1" t="s">
        <v>3087</v>
      </c>
      <c r="N393" s="1" t="s">
        <v>2951</v>
      </c>
    </row>
    <row r="394" spans="1:14" s="2" customFormat="1" x14ac:dyDescent="0.25">
      <c r="A394" s="1">
        <v>6780</v>
      </c>
      <c r="B394" s="1">
        <v>21100802779</v>
      </c>
      <c r="C394" s="1" t="s">
        <v>3088</v>
      </c>
      <c r="D394" s="1" t="s">
        <v>1355</v>
      </c>
      <c r="E394" s="1" t="s">
        <v>3089</v>
      </c>
      <c r="F394" s="1">
        <v>155</v>
      </c>
      <c r="G394" s="1" t="s">
        <v>812</v>
      </c>
      <c r="H394" s="1" t="s">
        <v>10</v>
      </c>
      <c r="I394" s="1" t="s">
        <v>1533</v>
      </c>
      <c r="J394" s="1" t="s">
        <v>1378</v>
      </c>
      <c r="K394" s="1" t="s">
        <v>3090</v>
      </c>
      <c r="L394" s="1" t="s">
        <v>1429</v>
      </c>
      <c r="M394" s="1" t="s">
        <v>3091</v>
      </c>
      <c r="N394" s="1" t="s">
        <v>2951</v>
      </c>
    </row>
    <row r="395" spans="1:14" x14ac:dyDescent="0.25">
      <c r="A395" s="1">
        <v>3469</v>
      </c>
      <c r="B395" s="1">
        <v>29920</v>
      </c>
      <c r="C395" s="1" t="s">
        <v>3092</v>
      </c>
      <c r="D395" s="1" t="s">
        <v>1355</v>
      </c>
      <c r="E395" s="1" t="s">
        <v>3093</v>
      </c>
      <c r="F395" s="1">
        <v>383</v>
      </c>
      <c r="G395" s="1" t="s">
        <v>505</v>
      </c>
      <c r="H395" s="1" t="s">
        <v>10</v>
      </c>
      <c r="I395" s="1" t="s">
        <v>1416</v>
      </c>
      <c r="J395" s="1" t="s">
        <v>1378</v>
      </c>
      <c r="K395" s="1" t="s">
        <v>3094</v>
      </c>
      <c r="L395" s="1" t="s">
        <v>3095</v>
      </c>
      <c r="M395" s="1" t="s">
        <v>2950</v>
      </c>
      <c r="N395" s="1" t="s">
        <v>2951</v>
      </c>
    </row>
    <row r="396" spans="1:14" x14ac:dyDescent="0.25">
      <c r="A396" s="1">
        <v>4031</v>
      </c>
      <c r="B396" s="1">
        <v>19700175117</v>
      </c>
      <c r="C396" s="1" t="s">
        <v>3096</v>
      </c>
      <c r="D396" s="1" t="s">
        <v>1355</v>
      </c>
      <c r="E396" s="1" t="s">
        <v>3097</v>
      </c>
      <c r="F396" s="1">
        <v>321</v>
      </c>
      <c r="G396" s="1" t="s">
        <v>812</v>
      </c>
      <c r="H396" s="1" t="s">
        <v>10</v>
      </c>
      <c r="I396" s="1" t="s">
        <v>1666</v>
      </c>
      <c r="J396" s="1" t="s">
        <v>1667</v>
      </c>
      <c r="K396" s="1" t="s">
        <v>3098</v>
      </c>
      <c r="L396" s="1" t="s">
        <v>1450</v>
      </c>
      <c r="M396" s="1" t="s">
        <v>3099</v>
      </c>
      <c r="N396" s="1" t="s">
        <v>2951</v>
      </c>
    </row>
    <row r="397" spans="1:14" x14ac:dyDescent="0.25">
      <c r="A397" s="1">
        <v>4489</v>
      </c>
      <c r="B397" s="1">
        <v>19700182748</v>
      </c>
      <c r="C397" s="1" t="s">
        <v>3100</v>
      </c>
      <c r="D397" s="1" t="s">
        <v>1355</v>
      </c>
      <c r="E397" s="1" t="s">
        <v>3101</v>
      </c>
      <c r="F397" s="1">
        <v>281</v>
      </c>
      <c r="G397" s="1" t="s">
        <v>505</v>
      </c>
      <c r="H397" s="1" t="s">
        <v>10</v>
      </c>
      <c r="I397" s="1" t="s">
        <v>1666</v>
      </c>
      <c r="J397" s="1" t="s">
        <v>1667</v>
      </c>
      <c r="K397" s="1" t="s">
        <v>3102</v>
      </c>
      <c r="L397" s="1" t="s">
        <v>1450</v>
      </c>
      <c r="M397" s="1" t="s">
        <v>3103</v>
      </c>
      <c r="N397" s="1" t="s">
        <v>2951</v>
      </c>
    </row>
    <row r="398" spans="1:14" x14ac:dyDescent="0.25">
      <c r="A398" s="1">
        <v>103</v>
      </c>
      <c r="B398" s="1">
        <v>20228</v>
      </c>
      <c r="C398" s="1" t="s">
        <v>3104</v>
      </c>
      <c r="D398" s="1" t="s">
        <v>1355</v>
      </c>
      <c r="E398" s="1" t="s">
        <v>3105</v>
      </c>
      <c r="F398" s="1">
        <v>3050</v>
      </c>
      <c r="G398" s="1" t="s">
        <v>6</v>
      </c>
      <c r="H398" s="1" t="s">
        <v>10</v>
      </c>
      <c r="I398" s="1" t="s">
        <v>1433</v>
      </c>
      <c r="J398" s="1" t="s">
        <v>1434</v>
      </c>
      <c r="K398" s="1" t="s">
        <v>3106</v>
      </c>
      <c r="L398" s="1" t="s">
        <v>2191</v>
      </c>
      <c r="M398" s="1" t="s">
        <v>3107</v>
      </c>
      <c r="N398" s="1" t="s">
        <v>2951</v>
      </c>
    </row>
    <row r="399" spans="1:14" x14ac:dyDescent="0.25">
      <c r="A399" s="1">
        <v>6992</v>
      </c>
      <c r="B399" s="1">
        <v>21101039613</v>
      </c>
      <c r="C399" s="1" t="s">
        <v>3108</v>
      </c>
      <c r="D399" s="1" t="s">
        <v>1355</v>
      </c>
      <c r="E399" s="1" t="s">
        <v>3109</v>
      </c>
      <c r="F399" s="1">
        <v>146</v>
      </c>
      <c r="G399" s="1" t="s">
        <v>812</v>
      </c>
      <c r="H399" s="1" t="s">
        <v>10</v>
      </c>
      <c r="I399" s="1" t="s">
        <v>1445</v>
      </c>
      <c r="J399" s="1" t="s">
        <v>1378</v>
      </c>
      <c r="K399" s="1" t="s">
        <v>3110</v>
      </c>
      <c r="L399" s="1" t="s">
        <v>2159</v>
      </c>
      <c r="M399" s="1" t="s">
        <v>3111</v>
      </c>
      <c r="N399" s="1" t="s">
        <v>2951</v>
      </c>
    </row>
    <row r="400" spans="1:14" x14ac:dyDescent="0.25">
      <c r="A400" s="1">
        <v>3801</v>
      </c>
      <c r="B400" s="1">
        <v>21100296642</v>
      </c>
      <c r="C400" s="1" t="s">
        <v>3112</v>
      </c>
      <c r="D400" s="1" t="s">
        <v>1355</v>
      </c>
      <c r="E400" s="1" t="s">
        <v>3113</v>
      </c>
      <c r="F400" s="1">
        <v>344</v>
      </c>
      <c r="G400" s="1" t="s">
        <v>505</v>
      </c>
      <c r="H400" s="1" t="s">
        <v>10</v>
      </c>
      <c r="I400" s="1" t="s">
        <v>3114</v>
      </c>
      <c r="J400" s="1" t="s">
        <v>1404</v>
      </c>
      <c r="K400" s="1" t="s">
        <v>3115</v>
      </c>
      <c r="L400" s="1" t="s">
        <v>1373</v>
      </c>
      <c r="M400" s="1" t="s">
        <v>2950</v>
      </c>
      <c r="N400" s="1" t="s">
        <v>2951</v>
      </c>
    </row>
    <row r="401" spans="1:14" x14ac:dyDescent="0.25">
      <c r="A401" s="1">
        <v>609</v>
      </c>
      <c r="B401" s="1">
        <v>21100455625</v>
      </c>
      <c r="C401" s="1" t="s">
        <v>3116</v>
      </c>
      <c r="D401" s="1" t="s">
        <v>1355</v>
      </c>
      <c r="E401" s="1" t="s">
        <v>3117</v>
      </c>
      <c r="F401" s="1">
        <v>1286</v>
      </c>
      <c r="G401" s="1" t="s">
        <v>6</v>
      </c>
      <c r="H401" s="1" t="s">
        <v>10</v>
      </c>
      <c r="I401" s="1" t="s">
        <v>3118</v>
      </c>
      <c r="J401" s="1" t="s">
        <v>1385</v>
      </c>
      <c r="K401" s="1" t="s">
        <v>3119</v>
      </c>
      <c r="L401" s="1" t="s">
        <v>1373</v>
      </c>
      <c r="M401" s="1" t="s">
        <v>3120</v>
      </c>
      <c r="N401" s="1" t="s">
        <v>2951</v>
      </c>
    </row>
    <row r="402" spans="1:14" s="2" customFormat="1" x14ac:dyDescent="0.25">
      <c r="A402" s="1">
        <v>6240</v>
      </c>
      <c r="B402" s="1">
        <v>39363</v>
      </c>
      <c r="C402" s="1" t="s">
        <v>3121</v>
      </c>
      <c r="D402" s="1" t="s">
        <v>1355</v>
      </c>
      <c r="E402" s="1" t="s">
        <v>3122</v>
      </c>
      <c r="F402" s="1">
        <v>180</v>
      </c>
      <c r="G402" s="1" t="s">
        <v>812</v>
      </c>
      <c r="H402" s="1" t="s">
        <v>10</v>
      </c>
      <c r="I402" s="1" t="s">
        <v>2179</v>
      </c>
      <c r="J402" s="1" t="s">
        <v>1378</v>
      </c>
      <c r="K402" s="1" t="s">
        <v>3123</v>
      </c>
      <c r="L402" s="1" t="s">
        <v>3124</v>
      </c>
      <c r="M402" s="1" t="s">
        <v>2956</v>
      </c>
      <c r="N402" s="1" t="s">
        <v>2951</v>
      </c>
    </row>
    <row r="403" spans="1:14" s="2" customFormat="1" x14ac:dyDescent="0.25">
      <c r="A403" s="1">
        <v>7133</v>
      </c>
      <c r="B403" s="1">
        <v>82801</v>
      </c>
      <c r="C403" s="1" t="s">
        <v>3121</v>
      </c>
      <c r="D403" s="1" t="s">
        <v>1355</v>
      </c>
      <c r="E403" s="1" t="s">
        <v>3125</v>
      </c>
      <c r="F403" s="1">
        <v>141</v>
      </c>
      <c r="G403" s="1" t="s">
        <v>812</v>
      </c>
      <c r="H403" s="1" t="s">
        <v>10</v>
      </c>
      <c r="I403" s="1" t="s">
        <v>1422</v>
      </c>
      <c r="J403" s="1" t="s">
        <v>1371</v>
      </c>
      <c r="K403" s="1" t="s">
        <v>1712</v>
      </c>
      <c r="L403" s="1" t="s">
        <v>3126</v>
      </c>
      <c r="M403" s="1" t="s">
        <v>3127</v>
      </c>
      <c r="N403" s="1" t="s">
        <v>2951</v>
      </c>
    </row>
    <row r="404" spans="1:14" x14ac:dyDescent="0.25">
      <c r="A404" s="1">
        <v>4431</v>
      </c>
      <c r="B404" s="1">
        <v>21100453530</v>
      </c>
      <c r="C404" s="1" t="s">
        <v>3128</v>
      </c>
      <c r="D404" s="1" t="s">
        <v>1355</v>
      </c>
      <c r="E404" s="1" t="s">
        <v>3129</v>
      </c>
      <c r="F404" s="1">
        <v>285</v>
      </c>
      <c r="G404" s="1" t="s">
        <v>505</v>
      </c>
      <c r="H404" s="1" t="s">
        <v>10</v>
      </c>
      <c r="I404" s="1" t="s">
        <v>2459</v>
      </c>
      <c r="J404" s="1" t="s">
        <v>1385</v>
      </c>
      <c r="K404" s="1" t="s">
        <v>3130</v>
      </c>
      <c r="L404" s="1" t="s">
        <v>1475</v>
      </c>
      <c r="M404" s="1" t="s">
        <v>3025</v>
      </c>
      <c r="N404" s="1" t="s">
        <v>2951</v>
      </c>
    </row>
    <row r="405" spans="1:14" s="2" customFormat="1" x14ac:dyDescent="0.25">
      <c r="A405" s="1">
        <v>6504</v>
      </c>
      <c r="B405" s="1">
        <v>21100855812</v>
      </c>
      <c r="C405" s="1" t="s">
        <v>3131</v>
      </c>
      <c r="D405" s="1" t="s">
        <v>1355</v>
      </c>
      <c r="E405" s="1" t="s">
        <v>3132</v>
      </c>
      <c r="F405" s="1">
        <v>167</v>
      </c>
      <c r="G405" s="1" t="s">
        <v>812</v>
      </c>
      <c r="H405" s="1" t="s">
        <v>10</v>
      </c>
      <c r="I405" s="1" t="s">
        <v>1445</v>
      </c>
      <c r="J405" s="1" t="s">
        <v>1378</v>
      </c>
      <c r="K405" s="1" t="s">
        <v>3133</v>
      </c>
      <c r="L405" s="1" t="s">
        <v>1551</v>
      </c>
      <c r="M405" s="1" t="s">
        <v>3134</v>
      </c>
      <c r="N405" s="1" t="s">
        <v>2951</v>
      </c>
    </row>
    <row r="406" spans="1:14" x14ac:dyDescent="0.25">
      <c r="A406" s="1">
        <v>4708</v>
      </c>
      <c r="B406" s="1">
        <v>38762</v>
      </c>
      <c r="C406" s="1" t="s">
        <v>3135</v>
      </c>
      <c r="D406" s="1" t="s">
        <v>1355</v>
      </c>
      <c r="E406" s="1" t="s">
        <v>3136</v>
      </c>
      <c r="F406" s="1">
        <v>265</v>
      </c>
      <c r="G406" s="1" t="s">
        <v>505</v>
      </c>
      <c r="H406" s="1" t="s">
        <v>10</v>
      </c>
      <c r="I406" s="1" t="s">
        <v>3137</v>
      </c>
      <c r="J406" s="1" t="s">
        <v>1404</v>
      </c>
      <c r="K406" s="1" t="s">
        <v>3138</v>
      </c>
      <c r="L406" s="1" t="s">
        <v>3139</v>
      </c>
      <c r="M406" s="1" t="s">
        <v>2950</v>
      </c>
      <c r="N406" s="1" t="s">
        <v>2951</v>
      </c>
    </row>
    <row r="407" spans="1:14" x14ac:dyDescent="0.25">
      <c r="A407" s="1">
        <v>6837</v>
      </c>
      <c r="B407" s="1">
        <v>21100981225</v>
      </c>
      <c r="C407" s="1" t="s">
        <v>3140</v>
      </c>
      <c r="D407" s="1" t="s">
        <v>1355</v>
      </c>
      <c r="E407" s="1" t="s">
        <v>3141</v>
      </c>
      <c r="F407" s="1">
        <v>152</v>
      </c>
      <c r="G407" s="1" t="s">
        <v>812</v>
      </c>
      <c r="I407" s="1" t="s">
        <v>1445</v>
      </c>
      <c r="J407" s="1" t="s">
        <v>1378</v>
      </c>
      <c r="K407" s="1" t="s">
        <v>1841</v>
      </c>
      <c r="L407" s="1" t="s">
        <v>1641</v>
      </c>
      <c r="M407" s="1" t="s">
        <v>3142</v>
      </c>
      <c r="N407" s="1" t="s">
        <v>2951</v>
      </c>
    </row>
    <row r="408" spans="1:14" x14ac:dyDescent="0.25">
      <c r="A408" s="1">
        <v>3526</v>
      </c>
      <c r="B408" s="1">
        <v>21100317204</v>
      </c>
      <c r="C408" s="1" t="s">
        <v>3143</v>
      </c>
      <c r="D408" s="1" t="s">
        <v>1355</v>
      </c>
      <c r="E408" s="1" t="s">
        <v>3144</v>
      </c>
      <c r="F408" s="1">
        <v>375</v>
      </c>
      <c r="G408" s="1" t="s">
        <v>505</v>
      </c>
      <c r="H408" s="1" t="s">
        <v>10</v>
      </c>
      <c r="I408" s="1" t="s">
        <v>1422</v>
      </c>
      <c r="J408" s="1" t="s">
        <v>1371</v>
      </c>
      <c r="K408" s="1" t="s">
        <v>1712</v>
      </c>
      <c r="L408" s="1" t="s">
        <v>1441</v>
      </c>
      <c r="M408" s="1" t="s">
        <v>3145</v>
      </c>
      <c r="N408" s="1" t="s">
        <v>2951</v>
      </c>
    </row>
    <row r="409" spans="1:14" x14ac:dyDescent="0.25">
      <c r="A409" s="1">
        <v>7442</v>
      </c>
      <c r="B409" s="1">
        <v>19700201684</v>
      </c>
      <c r="C409" s="1" t="s">
        <v>3146</v>
      </c>
      <c r="D409" s="1" t="s">
        <v>1355</v>
      </c>
      <c r="E409" s="1" t="s">
        <v>3147</v>
      </c>
      <c r="F409" s="1">
        <v>129</v>
      </c>
      <c r="G409" s="1" t="s">
        <v>812</v>
      </c>
      <c r="H409" s="1" t="s">
        <v>10</v>
      </c>
      <c r="I409" s="1" t="s">
        <v>1885</v>
      </c>
      <c r="J409" s="1" t="s">
        <v>1460</v>
      </c>
      <c r="K409" s="1" t="s">
        <v>3148</v>
      </c>
      <c r="L409" s="1" t="s">
        <v>1563</v>
      </c>
      <c r="M409" s="1" t="s">
        <v>2956</v>
      </c>
      <c r="N409" s="1" t="s">
        <v>2951</v>
      </c>
    </row>
    <row r="410" spans="1:14" x14ac:dyDescent="0.25">
      <c r="A410" s="1">
        <v>5250</v>
      </c>
      <c r="B410" s="1">
        <v>21100863623</v>
      </c>
      <c r="C410" s="1" t="s">
        <v>3149</v>
      </c>
      <c r="D410" s="1" t="s">
        <v>1355</v>
      </c>
      <c r="E410" s="1" t="s">
        <v>3150</v>
      </c>
      <c r="F410" s="1">
        <v>229</v>
      </c>
      <c r="G410" s="1" t="s">
        <v>812</v>
      </c>
      <c r="H410" s="1" t="s">
        <v>10</v>
      </c>
      <c r="I410" s="1" t="s">
        <v>1445</v>
      </c>
      <c r="J410" s="1" t="s">
        <v>1378</v>
      </c>
      <c r="K410" s="1" t="s">
        <v>3151</v>
      </c>
      <c r="L410" s="1" t="s">
        <v>1641</v>
      </c>
      <c r="M410" s="1" t="s">
        <v>3152</v>
      </c>
      <c r="N410" s="1" t="s">
        <v>2951</v>
      </c>
    </row>
    <row r="411" spans="1:14" x14ac:dyDescent="0.25">
      <c r="A411" s="1">
        <v>673</v>
      </c>
      <c r="B411" s="1">
        <v>23648</v>
      </c>
      <c r="C411" s="1" t="s">
        <v>3153</v>
      </c>
      <c r="D411" s="1" t="s">
        <v>1355</v>
      </c>
      <c r="E411" s="1" t="s">
        <v>3154</v>
      </c>
      <c r="F411" s="1">
        <v>1207</v>
      </c>
      <c r="G411" s="1" t="s">
        <v>6</v>
      </c>
      <c r="H411" s="1" t="s">
        <v>10</v>
      </c>
      <c r="I411" s="1" t="s">
        <v>1701</v>
      </c>
      <c r="J411" s="1" t="s">
        <v>1385</v>
      </c>
      <c r="K411" s="1" t="s">
        <v>3155</v>
      </c>
      <c r="L411" s="1" t="s">
        <v>1723</v>
      </c>
      <c r="M411" s="1" t="s">
        <v>3156</v>
      </c>
      <c r="N411" s="1" t="s">
        <v>2951</v>
      </c>
    </row>
    <row r="412" spans="1:14" x14ac:dyDescent="0.25">
      <c r="A412" s="1">
        <v>2519</v>
      </c>
      <c r="B412" s="1">
        <v>5000154607</v>
      </c>
      <c r="C412" s="1" t="s">
        <v>3157</v>
      </c>
      <c r="D412" s="1" t="s">
        <v>1355</v>
      </c>
      <c r="E412" s="1" t="s">
        <v>3158</v>
      </c>
      <c r="F412" s="1">
        <v>531</v>
      </c>
      <c r="G412" s="1" t="s">
        <v>309</v>
      </c>
      <c r="H412" s="1" t="s">
        <v>10</v>
      </c>
      <c r="I412" s="1" t="s">
        <v>1626</v>
      </c>
      <c r="J412" s="1" t="s">
        <v>1385</v>
      </c>
      <c r="K412" s="1" t="s">
        <v>3159</v>
      </c>
      <c r="L412" s="1" t="s">
        <v>3160</v>
      </c>
      <c r="M412" s="1" t="s">
        <v>3161</v>
      </c>
      <c r="N412" s="1" t="s">
        <v>2951</v>
      </c>
    </row>
    <row r="413" spans="1:14" x14ac:dyDescent="0.25">
      <c r="A413" s="1">
        <v>6863</v>
      </c>
      <c r="B413" s="1">
        <v>145445</v>
      </c>
      <c r="C413" s="1" t="s">
        <v>3162</v>
      </c>
      <c r="D413" s="1" t="s">
        <v>1355</v>
      </c>
      <c r="E413" s="1" t="s">
        <v>3163</v>
      </c>
      <c r="F413" s="1">
        <v>151</v>
      </c>
      <c r="G413" s="1" t="s">
        <v>812</v>
      </c>
      <c r="H413" s="1" t="s">
        <v>10</v>
      </c>
      <c r="I413" s="1" t="s">
        <v>1533</v>
      </c>
      <c r="J413" s="1" t="s">
        <v>1378</v>
      </c>
      <c r="K413" s="1" t="s">
        <v>2838</v>
      </c>
      <c r="L413" s="1" t="s">
        <v>1418</v>
      </c>
      <c r="M413" s="1" t="s">
        <v>3164</v>
      </c>
      <c r="N413" s="1" t="s">
        <v>2951</v>
      </c>
    </row>
    <row r="414" spans="1:14" x14ac:dyDescent="0.25">
      <c r="A414" s="1">
        <v>4221</v>
      </c>
      <c r="B414" s="1">
        <v>13974</v>
      </c>
      <c r="C414" s="1" t="s">
        <v>3165</v>
      </c>
      <c r="D414" s="1" t="s">
        <v>1355</v>
      </c>
      <c r="E414" s="1" t="s">
        <v>3166</v>
      </c>
      <c r="F414" s="1">
        <v>305</v>
      </c>
      <c r="G414" s="1" t="s">
        <v>505</v>
      </c>
      <c r="H414" s="1" t="s">
        <v>10</v>
      </c>
      <c r="I414" s="1" t="s">
        <v>1370</v>
      </c>
      <c r="J414" s="1" t="s">
        <v>1371</v>
      </c>
      <c r="K414" s="1" t="s">
        <v>3167</v>
      </c>
      <c r="L414" s="1" t="s">
        <v>2191</v>
      </c>
      <c r="M414" s="1" t="s">
        <v>2950</v>
      </c>
      <c r="N414" s="1" t="s">
        <v>2951</v>
      </c>
    </row>
    <row r="415" spans="1:14" x14ac:dyDescent="0.25">
      <c r="A415" s="1">
        <v>4924</v>
      </c>
      <c r="B415" s="1">
        <v>21101071824</v>
      </c>
      <c r="C415" s="1" t="s">
        <v>3168</v>
      </c>
      <c r="D415" s="1" t="s">
        <v>1355</v>
      </c>
      <c r="E415" s="1" t="s">
        <v>3169</v>
      </c>
      <c r="F415" s="1">
        <v>250</v>
      </c>
      <c r="G415" s="1" t="s">
        <v>505</v>
      </c>
      <c r="H415" s="1" t="s">
        <v>10</v>
      </c>
      <c r="I415" s="1" t="s">
        <v>1422</v>
      </c>
      <c r="J415" s="1" t="s">
        <v>1371</v>
      </c>
      <c r="K415" s="1" t="s">
        <v>1712</v>
      </c>
      <c r="L415" s="1" t="s">
        <v>3170</v>
      </c>
      <c r="M415" s="1" t="s">
        <v>3171</v>
      </c>
      <c r="N415" s="1" t="s">
        <v>2951</v>
      </c>
    </row>
    <row r="416" spans="1:14" x14ac:dyDescent="0.25">
      <c r="A416" s="1">
        <v>3075</v>
      </c>
      <c r="B416" s="1">
        <v>23754</v>
      </c>
      <c r="C416" s="1" t="s">
        <v>3172</v>
      </c>
      <c r="D416" s="1" t="s">
        <v>1355</v>
      </c>
      <c r="E416" s="1" t="s">
        <v>3173</v>
      </c>
      <c r="F416" s="1">
        <v>438</v>
      </c>
      <c r="G416" s="1" t="s">
        <v>505</v>
      </c>
      <c r="H416" s="1" t="s">
        <v>10</v>
      </c>
      <c r="I416" s="1" t="s">
        <v>1422</v>
      </c>
      <c r="J416" s="1" t="s">
        <v>1371</v>
      </c>
      <c r="K416" s="1" t="s">
        <v>3174</v>
      </c>
      <c r="L416" s="1" t="s">
        <v>3124</v>
      </c>
      <c r="M416" s="1" t="s">
        <v>2981</v>
      </c>
      <c r="N416" s="1" t="s">
        <v>2951</v>
      </c>
    </row>
    <row r="417" spans="1:14" x14ac:dyDescent="0.25">
      <c r="A417" s="1">
        <v>1385</v>
      </c>
      <c r="B417" s="1">
        <v>19700187304</v>
      </c>
      <c r="C417" s="1" t="s">
        <v>3175</v>
      </c>
      <c r="D417" s="1" t="s">
        <v>1355</v>
      </c>
      <c r="E417" s="1" t="s">
        <v>3176</v>
      </c>
      <c r="F417" s="1">
        <v>823</v>
      </c>
      <c r="G417" s="1" t="s">
        <v>6</v>
      </c>
      <c r="H417" s="1" t="s">
        <v>10</v>
      </c>
      <c r="I417" s="1" t="s">
        <v>1422</v>
      </c>
      <c r="J417" s="1" t="s">
        <v>1371</v>
      </c>
      <c r="K417" s="1" t="s">
        <v>1712</v>
      </c>
      <c r="L417" s="1" t="s">
        <v>1450</v>
      </c>
      <c r="M417" s="1" t="s">
        <v>3177</v>
      </c>
      <c r="N417" s="1" t="s">
        <v>2951</v>
      </c>
    </row>
    <row r="418" spans="1:14" s="2" customFormat="1" x14ac:dyDescent="0.25">
      <c r="A418" s="1">
        <v>4061</v>
      </c>
      <c r="B418" s="1">
        <v>24835</v>
      </c>
      <c r="C418" s="1" t="s">
        <v>3178</v>
      </c>
      <c r="D418" s="1" t="s">
        <v>1355</v>
      </c>
      <c r="E418" s="1" t="s">
        <v>3179</v>
      </c>
      <c r="F418" s="1">
        <v>318</v>
      </c>
      <c r="G418" s="1" t="s">
        <v>505</v>
      </c>
      <c r="H418" s="1" t="s">
        <v>10</v>
      </c>
      <c r="I418" s="1" t="s">
        <v>1422</v>
      </c>
      <c r="J418" s="1" t="s">
        <v>1371</v>
      </c>
      <c r="K418" s="1" t="s">
        <v>1712</v>
      </c>
      <c r="L418" s="1" t="s">
        <v>3180</v>
      </c>
      <c r="M418" s="1" t="s">
        <v>3181</v>
      </c>
      <c r="N418" s="1" t="s">
        <v>2951</v>
      </c>
    </row>
    <row r="419" spans="1:14" x14ac:dyDescent="0.25">
      <c r="A419" s="1">
        <v>5234</v>
      </c>
      <c r="B419" s="1">
        <v>19700174991</v>
      </c>
      <c r="C419" s="1" t="s">
        <v>3182</v>
      </c>
      <c r="D419" s="1" t="s">
        <v>1355</v>
      </c>
      <c r="E419" s="1" t="s">
        <v>3183</v>
      </c>
      <c r="F419" s="1">
        <v>230</v>
      </c>
      <c r="G419" s="1" t="s">
        <v>505</v>
      </c>
      <c r="I419" s="1" t="s">
        <v>1422</v>
      </c>
      <c r="J419" s="1" t="s">
        <v>1371</v>
      </c>
      <c r="K419" s="1" t="s">
        <v>1712</v>
      </c>
      <c r="L419" s="1" t="s">
        <v>1412</v>
      </c>
      <c r="M419" s="1" t="s">
        <v>3184</v>
      </c>
      <c r="N419" s="1" t="s">
        <v>2951</v>
      </c>
    </row>
    <row r="420" spans="1:14" s="2" customFormat="1" x14ac:dyDescent="0.25">
      <c r="A420" s="1">
        <v>1894</v>
      </c>
      <c r="B420" s="1">
        <v>13917</v>
      </c>
      <c r="C420" s="1" t="s">
        <v>3185</v>
      </c>
      <c r="D420" s="1" t="s">
        <v>1355</v>
      </c>
      <c r="E420" s="1" t="s">
        <v>3186</v>
      </c>
      <c r="F420" s="1">
        <v>666</v>
      </c>
      <c r="G420" s="1" t="s">
        <v>309</v>
      </c>
      <c r="H420" s="1" t="s">
        <v>10</v>
      </c>
      <c r="I420" s="1" t="s">
        <v>1422</v>
      </c>
      <c r="J420" s="1" t="s">
        <v>1371</v>
      </c>
      <c r="K420" s="1" t="s">
        <v>1712</v>
      </c>
      <c r="L420" s="1" t="s">
        <v>3187</v>
      </c>
      <c r="M420" s="1" t="s">
        <v>3188</v>
      </c>
      <c r="N420" s="1" t="s">
        <v>2951</v>
      </c>
    </row>
    <row r="421" spans="1:14" x14ac:dyDescent="0.25">
      <c r="A421" s="1">
        <v>3737</v>
      </c>
      <c r="B421" s="1">
        <v>145701</v>
      </c>
      <c r="C421" s="1" t="s">
        <v>3189</v>
      </c>
      <c r="D421" s="1" t="s">
        <v>1355</v>
      </c>
      <c r="E421" s="1" t="s">
        <v>3190</v>
      </c>
      <c r="F421" s="1">
        <v>351</v>
      </c>
      <c r="G421" s="1" t="s">
        <v>505</v>
      </c>
      <c r="I421" s="1" t="s">
        <v>1422</v>
      </c>
      <c r="J421" s="1" t="s">
        <v>1371</v>
      </c>
      <c r="K421" s="1" t="s">
        <v>1712</v>
      </c>
      <c r="L421" s="1" t="s">
        <v>1418</v>
      </c>
      <c r="M421" s="1" t="s">
        <v>3191</v>
      </c>
      <c r="N421" s="1" t="s">
        <v>2951</v>
      </c>
    </row>
    <row r="422" spans="1:14" x14ac:dyDescent="0.25">
      <c r="A422" s="1">
        <v>4586</v>
      </c>
      <c r="B422" s="1">
        <v>1000147113</v>
      </c>
      <c r="C422" s="1" t="s">
        <v>3192</v>
      </c>
      <c r="D422" s="1" t="s">
        <v>1355</v>
      </c>
      <c r="E422" s="1" t="s">
        <v>3193</v>
      </c>
      <c r="F422" s="1">
        <v>274</v>
      </c>
      <c r="G422" s="1" t="s">
        <v>505</v>
      </c>
      <c r="H422" s="1" t="s">
        <v>10</v>
      </c>
      <c r="I422" s="1" t="s">
        <v>1422</v>
      </c>
      <c r="J422" s="1" t="s">
        <v>1371</v>
      </c>
      <c r="K422" s="1" t="s">
        <v>3194</v>
      </c>
      <c r="L422" s="1" t="s">
        <v>3195</v>
      </c>
      <c r="M422" s="1" t="s">
        <v>3196</v>
      </c>
      <c r="N422" s="1" t="s">
        <v>2951</v>
      </c>
    </row>
    <row r="423" spans="1:14" x14ac:dyDescent="0.25">
      <c r="A423" s="1">
        <v>1549</v>
      </c>
      <c r="B423" s="1">
        <v>16116</v>
      </c>
      <c r="C423" s="1" t="s">
        <v>3197</v>
      </c>
      <c r="D423" s="1" t="s">
        <v>1355</v>
      </c>
      <c r="E423" s="1" t="s">
        <v>3198</v>
      </c>
      <c r="F423" s="1">
        <v>771</v>
      </c>
      <c r="G423" s="1" t="s">
        <v>309</v>
      </c>
      <c r="H423" s="1" t="s">
        <v>10</v>
      </c>
      <c r="I423" s="1" t="s">
        <v>1422</v>
      </c>
      <c r="J423" s="1" t="s">
        <v>1371</v>
      </c>
      <c r="K423" s="1" t="s">
        <v>1712</v>
      </c>
      <c r="L423" s="1" t="s">
        <v>3199</v>
      </c>
      <c r="M423" s="1" t="s">
        <v>3067</v>
      </c>
      <c r="N423" s="1" t="s">
        <v>2951</v>
      </c>
    </row>
    <row r="424" spans="1:14" x14ac:dyDescent="0.25">
      <c r="A424" s="1">
        <v>6221</v>
      </c>
      <c r="B424" s="1">
        <v>71748</v>
      </c>
      <c r="C424" s="1" t="s">
        <v>3200</v>
      </c>
      <c r="D424" s="1" t="s">
        <v>1355</v>
      </c>
      <c r="E424" s="1" t="s">
        <v>3201</v>
      </c>
      <c r="F424" s="1">
        <v>181</v>
      </c>
      <c r="G424" s="1" t="s">
        <v>812</v>
      </c>
      <c r="H424" s="1" t="s">
        <v>10</v>
      </c>
      <c r="I424" s="1" t="s">
        <v>1466</v>
      </c>
      <c r="J424" s="1" t="s">
        <v>1385</v>
      </c>
      <c r="K424" s="1" t="s">
        <v>3202</v>
      </c>
      <c r="L424" s="1" t="s">
        <v>3203</v>
      </c>
      <c r="M424" s="1" t="s">
        <v>3204</v>
      </c>
      <c r="N424" s="1" t="s">
        <v>2951</v>
      </c>
    </row>
    <row r="425" spans="1:14" x14ac:dyDescent="0.25">
      <c r="A425" s="1">
        <v>5605</v>
      </c>
      <c r="B425" s="1">
        <v>10700153304</v>
      </c>
      <c r="C425" s="1" t="s">
        <v>3205</v>
      </c>
      <c r="D425" s="1" t="s">
        <v>1355</v>
      </c>
      <c r="E425" s="1" t="s">
        <v>3206</v>
      </c>
      <c r="F425" s="1">
        <v>211</v>
      </c>
      <c r="G425" s="1" t="s">
        <v>812</v>
      </c>
      <c r="H425" s="1" t="s">
        <v>10</v>
      </c>
      <c r="I425" s="1" t="s">
        <v>1422</v>
      </c>
      <c r="J425" s="1" t="s">
        <v>1371</v>
      </c>
      <c r="K425" s="1" t="s">
        <v>1712</v>
      </c>
      <c r="L425" s="1" t="s">
        <v>1380</v>
      </c>
      <c r="M425" s="1" t="s">
        <v>3207</v>
      </c>
      <c r="N425" s="1" t="s">
        <v>2951</v>
      </c>
    </row>
    <row r="426" spans="1:14" x14ac:dyDescent="0.25">
      <c r="A426" s="1">
        <v>7260</v>
      </c>
      <c r="B426" s="1">
        <v>21100854157</v>
      </c>
      <c r="C426" s="1" t="s">
        <v>3208</v>
      </c>
      <c r="D426" s="1" t="s">
        <v>1355</v>
      </c>
      <c r="E426" s="1" t="s">
        <v>3209</v>
      </c>
      <c r="F426" s="1">
        <v>136</v>
      </c>
      <c r="G426" s="1" t="s">
        <v>812</v>
      </c>
      <c r="H426" s="1" t="s">
        <v>10</v>
      </c>
      <c r="I426" s="1" t="s">
        <v>1545</v>
      </c>
      <c r="J426" s="1" t="s">
        <v>1385</v>
      </c>
      <c r="K426" s="1" t="s">
        <v>1728</v>
      </c>
      <c r="L426" s="1" t="s">
        <v>3210</v>
      </c>
      <c r="M426" s="1" t="s">
        <v>3211</v>
      </c>
      <c r="N426" s="1" t="s">
        <v>2951</v>
      </c>
    </row>
    <row r="427" spans="1:14" x14ac:dyDescent="0.25">
      <c r="A427" s="1">
        <v>4158</v>
      </c>
      <c r="B427" s="1">
        <v>62608</v>
      </c>
      <c r="C427" s="1" t="s">
        <v>3212</v>
      </c>
      <c r="D427" s="1" t="s">
        <v>1355</v>
      </c>
      <c r="E427" s="1" t="s">
        <v>3213</v>
      </c>
      <c r="F427" s="1">
        <v>311</v>
      </c>
      <c r="G427" s="1" t="s">
        <v>505</v>
      </c>
      <c r="H427" s="1" t="s">
        <v>10</v>
      </c>
      <c r="I427" s="1" t="s">
        <v>1422</v>
      </c>
      <c r="J427" s="1" t="s">
        <v>1371</v>
      </c>
      <c r="K427" s="1" t="s">
        <v>1712</v>
      </c>
      <c r="L427" s="1" t="s">
        <v>3214</v>
      </c>
      <c r="M427" s="1" t="s">
        <v>3215</v>
      </c>
      <c r="N427" s="1" t="s">
        <v>2951</v>
      </c>
    </row>
    <row r="428" spans="1:14" x14ac:dyDescent="0.25">
      <c r="A428" s="1">
        <v>2855</v>
      </c>
      <c r="B428" s="1">
        <v>21100200823</v>
      </c>
      <c r="C428" s="1" t="s">
        <v>3216</v>
      </c>
      <c r="D428" s="1" t="s">
        <v>1355</v>
      </c>
      <c r="E428" s="1" t="s">
        <v>3217</v>
      </c>
      <c r="F428" s="1">
        <v>470</v>
      </c>
      <c r="G428" s="1" t="s">
        <v>505</v>
      </c>
      <c r="H428" s="1" t="s">
        <v>10</v>
      </c>
      <c r="I428" s="1" t="s">
        <v>1433</v>
      </c>
      <c r="J428" s="1" t="s">
        <v>1434</v>
      </c>
      <c r="K428" s="1" t="s">
        <v>3194</v>
      </c>
      <c r="L428" s="1" t="s">
        <v>1563</v>
      </c>
      <c r="M428" s="1" t="s">
        <v>3218</v>
      </c>
      <c r="N428" s="1" t="s">
        <v>2951</v>
      </c>
    </row>
    <row r="429" spans="1:14" x14ac:dyDescent="0.25">
      <c r="A429" s="1">
        <v>6788</v>
      </c>
      <c r="B429" s="1">
        <v>21101039815</v>
      </c>
      <c r="C429" s="1" t="s">
        <v>3219</v>
      </c>
      <c r="D429" s="1" t="s">
        <v>1355</v>
      </c>
      <c r="E429" s="1" t="s">
        <v>3220</v>
      </c>
      <c r="F429" s="1">
        <v>155</v>
      </c>
      <c r="G429" s="1" t="s">
        <v>812</v>
      </c>
      <c r="H429" s="1" t="s">
        <v>10</v>
      </c>
      <c r="I429" s="1" t="s">
        <v>1545</v>
      </c>
      <c r="J429" s="1" t="s">
        <v>1385</v>
      </c>
      <c r="K429" s="1" t="s">
        <v>3221</v>
      </c>
      <c r="L429" s="1" t="s">
        <v>3222</v>
      </c>
      <c r="M429" s="1" t="s">
        <v>3223</v>
      </c>
      <c r="N429" s="1" t="s">
        <v>2951</v>
      </c>
    </row>
    <row r="430" spans="1:14" x14ac:dyDescent="0.25">
      <c r="A430" s="1">
        <v>3262</v>
      </c>
      <c r="B430" s="1">
        <v>22385</v>
      </c>
      <c r="C430" s="1" t="s">
        <v>3224</v>
      </c>
      <c r="D430" s="1" t="s">
        <v>1355</v>
      </c>
      <c r="E430" s="1" t="s">
        <v>3225</v>
      </c>
      <c r="F430" s="1">
        <v>410</v>
      </c>
      <c r="G430" s="1" t="s">
        <v>505</v>
      </c>
      <c r="H430" s="1" t="s">
        <v>10</v>
      </c>
      <c r="I430" s="1" t="s">
        <v>1533</v>
      </c>
      <c r="J430" s="1" t="s">
        <v>1378</v>
      </c>
      <c r="K430" s="1" t="s">
        <v>3226</v>
      </c>
      <c r="L430" s="1" t="s">
        <v>2063</v>
      </c>
      <c r="M430" s="1" t="s">
        <v>3227</v>
      </c>
      <c r="N430" s="1" t="s">
        <v>2951</v>
      </c>
    </row>
    <row r="431" spans="1:14" s="2" customFormat="1" x14ac:dyDescent="0.25">
      <c r="A431" s="1">
        <v>492</v>
      </c>
      <c r="B431" s="1">
        <v>21100788713</v>
      </c>
      <c r="C431" s="1" t="s">
        <v>3228</v>
      </c>
      <c r="D431" s="1" t="s">
        <v>1355</v>
      </c>
      <c r="E431" s="1" t="s">
        <v>3229</v>
      </c>
      <c r="F431" s="1">
        <v>1449</v>
      </c>
      <c r="G431" s="1" t="s">
        <v>6</v>
      </c>
      <c r="H431" s="1" t="s">
        <v>10</v>
      </c>
      <c r="I431" s="1" t="s">
        <v>1991</v>
      </c>
      <c r="J431" s="1" t="s">
        <v>1371</v>
      </c>
      <c r="K431" s="1" t="s">
        <v>3230</v>
      </c>
      <c r="L431" s="1" t="s">
        <v>1462</v>
      </c>
      <c r="M431" s="1" t="s">
        <v>3231</v>
      </c>
      <c r="N431" s="1" t="s">
        <v>2951</v>
      </c>
    </row>
    <row r="432" spans="1:14" x14ac:dyDescent="0.25">
      <c r="A432" s="1">
        <v>2485</v>
      </c>
      <c r="B432" s="1">
        <v>21100453520</v>
      </c>
      <c r="C432" s="1" t="s">
        <v>3232</v>
      </c>
      <c r="D432" s="1" t="s">
        <v>1355</v>
      </c>
      <c r="E432" s="1" t="s">
        <v>3233</v>
      </c>
      <c r="F432" s="1">
        <v>538</v>
      </c>
      <c r="G432" s="1" t="s">
        <v>309</v>
      </c>
      <c r="H432" s="1" t="s">
        <v>10</v>
      </c>
      <c r="I432" s="1" t="s">
        <v>1991</v>
      </c>
      <c r="J432" s="1" t="s">
        <v>1371</v>
      </c>
      <c r="K432" s="1" t="s">
        <v>3234</v>
      </c>
      <c r="L432" s="1" t="s">
        <v>1462</v>
      </c>
      <c r="M432" s="1" t="s">
        <v>3033</v>
      </c>
      <c r="N432" s="1" t="s">
        <v>2951</v>
      </c>
    </row>
    <row r="433" spans="1:14" x14ac:dyDescent="0.25">
      <c r="A433" s="1">
        <v>6445</v>
      </c>
      <c r="B433" s="1">
        <v>21100199121</v>
      </c>
      <c r="C433" s="1" t="s">
        <v>3235</v>
      </c>
      <c r="D433" s="1" t="s">
        <v>1355</v>
      </c>
      <c r="E433" s="1" t="s">
        <v>3236</v>
      </c>
      <c r="F433" s="1">
        <v>170</v>
      </c>
      <c r="G433" s="1" t="s">
        <v>812</v>
      </c>
      <c r="H433" s="1" t="s">
        <v>10</v>
      </c>
      <c r="I433" s="1" t="s">
        <v>1459</v>
      </c>
      <c r="J433" s="1" t="s">
        <v>1460</v>
      </c>
      <c r="K433" s="1" t="s">
        <v>3237</v>
      </c>
      <c r="L433" s="1" t="s">
        <v>1563</v>
      </c>
      <c r="M433" s="1" t="s">
        <v>3238</v>
      </c>
      <c r="N433" s="1" t="s">
        <v>2951</v>
      </c>
    </row>
    <row r="434" spans="1:14" x14ac:dyDescent="0.25">
      <c r="A434" s="1">
        <v>4372</v>
      </c>
      <c r="B434" s="1">
        <v>21100201731</v>
      </c>
      <c r="C434" s="1" t="s">
        <v>3239</v>
      </c>
      <c r="D434" s="1" t="s">
        <v>1355</v>
      </c>
      <c r="E434" s="1" t="s">
        <v>3240</v>
      </c>
      <c r="F434" s="1">
        <v>290</v>
      </c>
      <c r="G434" s="1" t="s">
        <v>505</v>
      </c>
      <c r="H434" s="1" t="s">
        <v>10</v>
      </c>
      <c r="I434" s="1" t="s">
        <v>1459</v>
      </c>
      <c r="J434" s="1" t="s">
        <v>1460</v>
      </c>
      <c r="K434" s="1" t="s">
        <v>2802</v>
      </c>
      <c r="L434" s="1" t="s">
        <v>1563</v>
      </c>
      <c r="M434" s="1" t="s">
        <v>3218</v>
      </c>
      <c r="N434" s="1" t="s">
        <v>2951</v>
      </c>
    </row>
    <row r="435" spans="1:14" x14ac:dyDescent="0.25">
      <c r="A435" s="1">
        <v>5158</v>
      </c>
      <c r="B435" s="1">
        <v>12400154726</v>
      </c>
      <c r="C435" s="1" t="s">
        <v>3241</v>
      </c>
      <c r="D435" s="1" t="s">
        <v>1355</v>
      </c>
      <c r="E435" s="1" t="s">
        <v>3242</v>
      </c>
      <c r="F435" s="1">
        <v>235</v>
      </c>
      <c r="G435" s="1" t="s">
        <v>505</v>
      </c>
      <c r="I435" s="1" t="s">
        <v>1991</v>
      </c>
      <c r="J435" s="1" t="s">
        <v>1371</v>
      </c>
      <c r="K435" s="1" t="s">
        <v>3243</v>
      </c>
      <c r="L435" s="1" t="s">
        <v>1524</v>
      </c>
      <c r="M435" s="1" t="s">
        <v>3244</v>
      </c>
      <c r="N435" s="1" t="s">
        <v>2951</v>
      </c>
    </row>
    <row r="436" spans="1:14" x14ac:dyDescent="0.25">
      <c r="A436" s="1">
        <v>3270</v>
      </c>
      <c r="B436" s="1">
        <v>4500151503</v>
      </c>
      <c r="C436" s="1" t="s">
        <v>3245</v>
      </c>
      <c r="D436" s="1" t="s">
        <v>1355</v>
      </c>
      <c r="E436" s="1" t="s">
        <v>3246</v>
      </c>
      <c r="F436" s="1">
        <v>409</v>
      </c>
      <c r="G436" s="1" t="s">
        <v>505</v>
      </c>
      <c r="H436" s="1" t="s">
        <v>10</v>
      </c>
      <c r="I436" s="1" t="s">
        <v>1357</v>
      </c>
      <c r="J436" s="1" t="s">
        <v>1358</v>
      </c>
      <c r="K436" s="1" t="s">
        <v>2012</v>
      </c>
      <c r="L436" s="1" t="s">
        <v>1393</v>
      </c>
      <c r="M436" s="1" t="s">
        <v>3079</v>
      </c>
      <c r="N436" s="1" t="s">
        <v>2951</v>
      </c>
    </row>
    <row r="437" spans="1:14" x14ac:dyDescent="0.25">
      <c r="A437" s="1">
        <v>5968</v>
      </c>
      <c r="B437" s="1">
        <v>16240</v>
      </c>
      <c r="C437" s="1" t="s">
        <v>3247</v>
      </c>
      <c r="D437" s="1" t="s">
        <v>1355</v>
      </c>
      <c r="E437" s="1" t="s">
        <v>3248</v>
      </c>
      <c r="F437" s="1">
        <v>193</v>
      </c>
      <c r="G437" s="1" t="s">
        <v>812</v>
      </c>
      <c r="H437" s="1" t="s">
        <v>10</v>
      </c>
      <c r="I437" s="1" t="s">
        <v>1357</v>
      </c>
      <c r="J437" s="1" t="s">
        <v>1358</v>
      </c>
      <c r="K437" s="1" t="s">
        <v>3249</v>
      </c>
      <c r="L437" s="1" t="s">
        <v>3250</v>
      </c>
      <c r="M437" s="1" t="s">
        <v>3251</v>
      </c>
      <c r="N437" s="1" t="s">
        <v>2951</v>
      </c>
    </row>
    <row r="438" spans="1:14" s="2" customFormat="1" x14ac:dyDescent="0.25">
      <c r="A438" s="1">
        <v>4689</v>
      </c>
      <c r="B438" s="1">
        <v>145494</v>
      </c>
      <c r="C438" s="1" t="s">
        <v>3252</v>
      </c>
      <c r="D438" s="1" t="s">
        <v>1355</v>
      </c>
      <c r="E438" s="1" t="s">
        <v>3253</v>
      </c>
      <c r="F438" s="1">
        <v>267</v>
      </c>
      <c r="G438" s="1" t="s">
        <v>505</v>
      </c>
      <c r="H438" s="1" t="s">
        <v>10</v>
      </c>
      <c r="I438" s="1" t="s">
        <v>1357</v>
      </c>
      <c r="J438" s="1" t="s">
        <v>1358</v>
      </c>
      <c r="K438" s="1" t="s">
        <v>3254</v>
      </c>
      <c r="L438" s="1" t="s">
        <v>1418</v>
      </c>
      <c r="M438" s="1" t="s">
        <v>2981</v>
      </c>
      <c r="N438" s="1" t="s">
        <v>2951</v>
      </c>
    </row>
    <row r="439" spans="1:14" s="2" customFormat="1" x14ac:dyDescent="0.25">
      <c r="A439" s="1">
        <v>8102</v>
      </c>
      <c r="B439" s="1">
        <v>11700154382</v>
      </c>
      <c r="C439" s="1" t="s">
        <v>3255</v>
      </c>
      <c r="D439" s="1" t="s">
        <v>1355</v>
      </c>
      <c r="E439" s="1" t="s">
        <v>3256</v>
      </c>
      <c r="F439" s="1">
        <v>106</v>
      </c>
      <c r="G439" s="1" t="s">
        <v>812</v>
      </c>
      <c r="H439" s="1"/>
      <c r="I439" s="1" t="s">
        <v>3044</v>
      </c>
      <c r="J439" s="1" t="s">
        <v>1385</v>
      </c>
      <c r="K439" s="1" t="s">
        <v>3045</v>
      </c>
      <c r="L439" s="1" t="s">
        <v>1524</v>
      </c>
      <c r="M439" s="1" t="s">
        <v>3257</v>
      </c>
      <c r="N439" s="1" t="s">
        <v>2951</v>
      </c>
    </row>
    <row r="440" spans="1:14" x14ac:dyDescent="0.25">
      <c r="A440" s="1">
        <v>8248</v>
      </c>
      <c r="B440" s="1">
        <v>19970</v>
      </c>
      <c r="C440" s="1" t="s">
        <v>3258</v>
      </c>
      <c r="D440" s="1" t="s">
        <v>1355</v>
      </c>
      <c r="E440" s="1" t="s">
        <v>3259</v>
      </c>
      <c r="F440" s="1">
        <v>102</v>
      </c>
      <c r="G440" s="1" t="s">
        <v>812</v>
      </c>
      <c r="I440" s="1" t="s">
        <v>3044</v>
      </c>
      <c r="J440" s="1" t="s">
        <v>1385</v>
      </c>
      <c r="K440" s="1" t="s">
        <v>3045</v>
      </c>
      <c r="L440" s="1" t="s">
        <v>2063</v>
      </c>
      <c r="M440" s="1" t="s">
        <v>3260</v>
      </c>
      <c r="N440" s="1" t="s">
        <v>2951</v>
      </c>
    </row>
    <row r="441" spans="1:14" x14ac:dyDescent="0.25">
      <c r="A441" s="1">
        <v>7216</v>
      </c>
      <c r="B441" s="1">
        <v>19700181105</v>
      </c>
      <c r="C441" s="1" t="s">
        <v>3261</v>
      </c>
      <c r="D441" s="1" t="s">
        <v>1355</v>
      </c>
      <c r="E441" s="1">
        <v>15614107</v>
      </c>
      <c r="F441" s="1">
        <v>138</v>
      </c>
      <c r="G441" s="1" t="s">
        <v>812</v>
      </c>
      <c r="H441" s="1" t="s">
        <v>10</v>
      </c>
      <c r="I441" s="1" t="s">
        <v>1459</v>
      </c>
      <c r="J441" s="1" t="s">
        <v>1460</v>
      </c>
      <c r="K441" s="1" t="s">
        <v>3262</v>
      </c>
      <c r="L441" s="1" t="s">
        <v>1450</v>
      </c>
      <c r="M441" s="1" t="s">
        <v>2956</v>
      </c>
      <c r="N441" s="1" t="s">
        <v>2951</v>
      </c>
    </row>
    <row r="442" spans="1:14" x14ac:dyDescent="0.25">
      <c r="A442" s="1">
        <v>5844</v>
      </c>
      <c r="B442" s="1">
        <v>21100944647</v>
      </c>
      <c r="C442" s="1" t="s">
        <v>3263</v>
      </c>
      <c r="D442" s="1" t="s">
        <v>1355</v>
      </c>
      <c r="E442" s="1" t="s">
        <v>3264</v>
      </c>
      <c r="F442" s="1">
        <v>199</v>
      </c>
      <c r="G442" s="1" t="s">
        <v>505</v>
      </c>
      <c r="H442" s="1" t="s">
        <v>10</v>
      </c>
      <c r="I442" s="1" t="s">
        <v>1459</v>
      </c>
      <c r="J442" s="1" t="s">
        <v>1460</v>
      </c>
      <c r="K442" s="1" t="s">
        <v>3265</v>
      </c>
      <c r="L442" s="1" t="s">
        <v>1462</v>
      </c>
      <c r="M442" s="1" t="s">
        <v>3266</v>
      </c>
      <c r="N442" s="1" t="s">
        <v>2951</v>
      </c>
    </row>
    <row r="443" spans="1:14" x14ac:dyDescent="0.25">
      <c r="A443" s="1">
        <v>7045</v>
      </c>
      <c r="B443" s="1">
        <v>21100231621</v>
      </c>
      <c r="C443" s="1" t="s">
        <v>3267</v>
      </c>
      <c r="D443" s="1" t="s">
        <v>1355</v>
      </c>
      <c r="E443" s="1" t="s">
        <v>3268</v>
      </c>
      <c r="F443" s="1">
        <v>144</v>
      </c>
      <c r="G443" s="1" t="s">
        <v>812</v>
      </c>
      <c r="H443" s="1" t="s">
        <v>10</v>
      </c>
      <c r="I443" s="1" t="s">
        <v>1466</v>
      </c>
      <c r="J443" s="1" t="s">
        <v>1385</v>
      </c>
      <c r="K443" s="1" t="s">
        <v>3269</v>
      </c>
      <c r="L443" s="1" t="s">
        <v>1563</v>
      </c>
      <c r="M443" s="1" t="s">
        <v>3270</v>
      </c>
      <c r="N443" s="1" t="s">
        <v>2951</v>
      </c>
    </row>
    <row r="444" spans="1:14" s="2" customFormat="1" x14ac:dyDescent="0.25">
      <c r="A444" s="1">
        <v>2899</v>
      </c>
      <c r="B444" s="1">
        <v>21100451751</v>
      </c>
      <c r="C444" s="1" t="s">
        <v>3271</v>
      </c>
      <c r="D444" s="1" t="s">
        <v>1355</v>
      </c>
      <c r="E444" s="1" t="s">
        <v>3272</v>
      </c>
      <c r="F444" s="1">
        <v>463</v>
      </c>
      <c r="G444" s="1" t="s">
        <v>505</v>
      </c>
      <c r="H444" s="1" t="s">
        <v>10</v>
      </c>
      <c r="I444" s="1" t="s">
        <v>1459</v>
      </c>
      <c r="J444" s="1" t="s">
        <v>1460</v>
      </c>
      <c r="K444" s="1" t="s">
        <v>3273</v>
      </c>
      <c r="L444" s="1" t="s">
        <v>1429</v>
      </c>
      <c r="M444" s="1" t="s">
        <v>3274</v>
      </c>
      <c r="N444" s="1" t="s">
        <v>2951</v>
      </c>
    </row>
    <row r="445" spans="1:14" x14ac:dyDescent="0.25">
      <c r="A445" s="1">
        <v>3562</v>
      </c>
      <c r="B445" s="1">
        <v>55811</v>
      </c>
      <c r="C445" s="1" t="s">
        <v>3275</v>
      </c>
      <c r="D445" s="1" t="s">
        <v>1355</v>
      </c>
      <c r="E445" s="1" t="s">
        <v>3276</v>
      </c>
      <c r="F445" s="1">
        <v>371</v>
      </c>
      <c r="G445" s="1" t="s">
        <v>505</v>
      </c>
      <c r="H445" s="1" t="s">
        <v>10</v>
      </c>
      <c r="I445" s="1" t="s">
        <v>1422</v>
      </c>
      <c r="J445" s="1" t="s">
        <v>1371</v>
      </c>
      <c r="K445" s="1" t="s">
        <v>1712</v>
      </c>
      <c r="L445" s="1" t="s">
        <v>3277</v>
      </c>
      <c r="M445" s="1" t="s">
        <v>3278</v>
      </c>
      <c r="N445" s="1" t="s">
        <v>2951</v>
      </c>
    </row>
    <row r="446" spans="1:14" x14ac:dyDescent="0.25">
      <c r="A446" s="1">
        <v>7162</v>
      </c>
      <c r="B446" s="1">
        <v>21101030454</v>
      </c>
      <c r="C446" s="1" t="s">
        <v>3279</v>
      </c>
      <c r="D446" s="1" t="s">
        <v>1355</v>
      </c>
      <c r="E446" s="1" t="s">
        <v>3280</v>
      </c>
      <c r="F446" s="1">
        <v>140</v>
      </c>
      <c r="G446" s="1" t="s">
        <v>812</v>
      </c>
      <c r="H446" s="1" t="s">
        <v>10</v>
      </c>
      <c r="I446" s="1" t="s">
        <v>2312</v>
      </c>
      <c r="J446" s="1" t="s">
        <v>1371</v>
      </c>
      <c r="K446" s="1" t="s">
        <v>3281</v>
      </c>
      <c r="L446" s="1" t="s">
        <v>1641</v>
      </c>
      <c r="M446" s="1" t="s">
        <v>2956</v>
      </c>
      <c r="N446" s="1" t="s">
        <v>2951</v>
      </c>
    </row>
    <row r="447" spans="1:14" x14ac:dyDescent="0.25">
      <c r="A447" s="1">
        <v>3264</v>
      </c>
      <c r="B447" s="1">
        <v>19700175128</v>
      </c>
      <c r="C447" s="1" t="s">
        <v>3282</v>
      </c>
      <c r="D447" s="1" t="s">
        <v>1355</v>
      </c>
      <c r="E447" s="1" t="s">
        <v>3283</v>
      </c>
      <c r="F447" s="1">
        <v>410</v>
      </c>
      <c r="G447" s="1" t="s">
        <v>505</v>
      </c>
      <c r="H447" s="1" t="s">
        <v>10</v>
      </c>
      <c r="I447" s="1" t="s">
        <v>1422</v>
      </c>
      <c r="J447" s="1" t="s">
        <v>1371</v>
      </c>
      <c r="K447" s="1" t="s">
        <v>1712</v>
      </c>
      <c r="L447" s="1" t="s">
        <v>1412</v>
      </c>
      <c r="M447" s="1" t="s">
        <v>3284</v>
      </c>
      <c r="N447" s="1" t="s">
        <v>2951</v>
      </c>
    </row>
    <row r="448" spans="1:14" x14ac:dyDescent="0.25">
      <c r="A448" s="1">
        <v>3349</v>
      </c>
      <c r="B448" s="1">
        <v>17200154701</v>
      </c>
      <c r="C448" s="1" t="s">
        <v>3285</v>
      </c>
      <c r="D448" s="1" t="s">
        <v>1355</v>
      </c>
      <c r="E448" s="1" t="s">
        <v>3286</v>
      </c>
      <c r="F448" s="1">
        <v>399</v>
      </c>
      <c r="G448" s="1" t="s">
        <v>505</v>
      </c>
      <c r="H448" s="1" t="s">
        <v>10</v>
      </c>
      <c r="I448" s="1" t="s">
        <v>1885</v>
      </c>
      <c r="J448" s="1" t="s">
        <v>1460</v>
      </c>
      <c r="K448" s="1" t="s">
        <v>3287</v>
      </c>
      <c r="L448" s="1" t="s">
        <v>1412</v>
      </c>
      <c r="M448" s="1" t="s">
        <v>3288</v>
      </c>
      <c r="N448" s="1" t="s">
        <v>2951</v>
      </c>
    </row>
    <row r="449" spans="1:14" x14ac:dyDescent="0.25">
      <c r="A449" s="1">
        <v>5638</v>
      </c>
      <c r="B449" s="1">
        <v>21100329303</v>
      </c>
      <c r="C449" s="1" t="s">
        <v>3289</v>
      </c>
      <c r="D449" s="1" t="s">
        <v>1355</v>
      </c>
      <c r="E449" s="1" t="s">
        <v>3290</v>
      </c>
      <c r="F449" s="1">
        <v>209</v>
      </c>
      <c r="G449" s="1" t="s">
        <v>812</v>
      </c>
      <c r="H449" s="1" t="s">
        <v>10</v>
      </c>
      <c r="I449" s="1" t="s">
        <v>1422</v>
      </c>
      <c r="J449" s="1" t="s">
        <v>1371</v>
      </c>
      <c r="K449" s="1" t="s">
        <v>3291</v>
      </c>
      <c r="L449" s="1" t="s">
        <v>1441</v>
      </c>
      <c r="M449" s="1" t="s">
        <v>2956</v>
      </c>
      <c r="N449" s="1" t="s">
        <v>2951</v>
      </c>
    </row>
    <row r="450" spans="1:14" x14ac:dyDescent="0.25">
      <c r="A450" s="1">
        <v>5078</v>
      </c>
      <c r="B450" s="1">
        <v>17226</v>
      </c>
      <c r="C450" s="1" t="s">
        <v>3292</v>
      </c>
      <c r="D450" s="1" t="s">
        <v>1355</v>
      </c>
      <c r="E450" s="1" t="s">
        <v>3293</v>
      </c>
      <c r="F450" s="1">
        <v>240</v>
      </c>
      <c r="G450" s="1" t="s">
        <v>505</v>
      </c>
      <c r="H450" s="1" t="s">
        <v>10</v>
      </c>
      <c r="I450" s="1" t="s">
        <v>1561</v>
      </c>
      <c r="J450" s="1" t="s">
        <v>1371</v>
      </c>
      <c r="K450" s="1" t="s">
        <v>1712</v>
      </c>
      <c r="L450" s="1" t="s">
        <v>1723</v>
      </c>
      <c r="M450" s="1" t="s">
        <v>3103</v>
      </c>
      <c r="N450" s="1" t="s">
        <v>2951</v>
      </c>
    </row>
    <row r="451" spans="1:14" x14ac:dyDescent="0.25">
      <c r="A451" s="1">
        <v>7963</v>
      </c>
      <c r="B451" s="1">
        <v>19700174963</v>
      </c>
      <c r="C451" s="1" t="s">
        <v>3294</v>
      </c>
      <c r="D451" s="1" t="s">
        <v>1355</v>
      </c>
      <c r="E451" s="1" t="s">
        <v>3295</v>
      </c>
      <c r="F451" s="1">
        <v>111</v>
      </c>
      <c r="G451" s="1" t="s">
        <v>812</v>
      </c>
      <c r="H451" s="1" t="s">
        <v>10</v>
      </c>
      <c r="I451" s="1" t="s">
        <v>3296</v>
      </c>
      <c r="J451" s="1" t="s">
        <v>1371</v>
      </c>
      <c r="K451" s="1" t="s">
        <v>3297</v>
      </c>
      <c r="L451" s="1" t="s">
        <v>1524</v>
      </c>
      <c r="M451" s="1" t="s">
        <v>2965</v>
      </c>
      <c r="N451" s="1" t="s">
        <v>2951</v>
      </c>
    </row>
    <row r="452" spans="1:14" x14ac:dyDescent="0.25">
      <c r="A452" s="1">
        <v>852</v>
      </c>
      <c r="B452" s="1">
        <v>21101023423</v>
      </c>
      <c r="C452" s="1" t="s">
        <v>3298</v>
      </c>
      <c r="D452" s="1" t="s">
        <v>1355</v>
      </c>
      <c r="E452" s="1" t="s">
        <v>3299</v>
      </c>
      <c r="F452" s="1">
        <v>1071</v>
      </c>
      <c r="G452" s="1" t="s">
        <v>6</v>
      </c>
      <c r="H452" s="1" t="s">
        <v>10</v>
      </c>
      <c r="I452" s="1" t="s">
        <v>1991</v>
      </c>
      <c r="J452" s="1" t="s">
        <v>1371</v>
      </c>
      <c r="K452" s="1" t="s">
        <v>3300</v>
      </c>
      <c r="L452" s="1" t="s">
        <v>1551</v>
      </c>
      <c r="M452" s="1" t="s">
        <v>3301</v>
      </c>
      <c r="N452" s="1" t="s">
        <v>2951</v>
      </c>
    </row>
    <row r="453" spans="1:14" x14ac:dyDescent="0.25">
      <c r="A453" s="1">
        <v>2344</v>
      </c>
      <c r="B453" s="1">
        <v>19700183009</v>
      </c>
      <c r="C453" s="1" t="s">
        <v>3302</v>
      </c>
      <c r="D453" s="1" t="s">
        <v>1355</v>
      </c>
      <c r="E453" s="1" t="s">
        <v>3303</v>
      </c>
      <c r="F453" s="1">
        <v>567</v>
      </c>
      <c r="G453" s="1" t="s">
        <v>309</v>
      </c>
      <c r="I453" s="1" t="s">
        <v>1459</v>
      </c>
      <c r="J453" s="1" t="s">
        <v>1460</v>
      </c>
      <c r="K453" s="1" t="s">
        <v>3304</v>
      </c>
      <c r="L453" s="1" t="s">
        <v>1455</v>
      </c>
      <c r="M453" s="1" t="s">
        <v>3188</v>
      </c>
      <c r="N453" s="1" t="s">
        <v>2951</v>
      </c>
    </row>
    <row r="454" spans="1:14" x14ac:dyDescent="0.25">
      <c r="A454" s="1">
        <v>7360</v>
      </c>
      <c r="B454" s="1">
        <v>21100792112</v>
      </c>
      <c r="C454" s="1" t="s">
        <v>3305</v>
      </c>
      <c r="D454" s="1" t="s">
        <v>1355</v>
      </c>
      <c r="E454" s="1" t="s">
        <v>3306</v>
      </c>
      <c r="F454" s="1">
        <v>132</v>
      </c>
      <c r="G454" s="1" t="s">
        <v>812</v>
      </c>
      <c r="H454" s="1" t="s">
        <v>10</v>
      </c>
      <c r="I454" s="1" t="s">
        <v>1384</v>
      </c>
      <c r="J454" s="1" t="s">
        <v>1385</v>
      </c>
      <c r="K454" s="1" t="s">
        <v>3307</v>
      </c>
      <c r="L454" s="1" t="s">
        <v>1462</v>
      </c>
      <c r="M454" s="1" t="s">
        <v>2965</v>
      </c>
      <c r="N454" s="1" t="s">
        <v>2951</v>
      </c>
    </row>
    <row r="455" spans="1:14" x14ac:dyDescent="0.25">
      <c r="A455" s="1">
        <v>3970</v>
      </c>
      <c r="B455" s="1">
        <v>16002</v>
      </c>
      <c r="C455" s="1" t="s">
        <v>3308</v>
      </c>
      <c r="D455" s="1" t="s">
        <v>1355</v>
      </c>
      <c r="E455" s="1" t="s">
        <v>3309</v>
      </c>
      <c r="F455" s="1">
        <v>327</v>
      </c>
      <c r="G455" s="1" t="s">
        <v>505</v>
      </c>
      <c r="I455" s="1" t="s">
        <v>1422</v>
      </c>
      <c r="J455" s="1" t="s">
        <v>1371</v>
      </c>
      <c r="K455" s="1" t="s">
        <v>1712</v>
      </c>
      <c r="L455" s="1" t="s">
        <v>2025</v>
      </c>
      <c r="M455" s="1" t="s">
        <v>2950</v>
      </c>
      <c r="N455" s="1" t="s">
        <v>2951</v>
      </c>
    </row>
    <row r="456" spans="1:14" x14ac:dyDescent="0.25">
      <c r="A456" s="1">
        <v>3891</v>
      </c>
      <c r="B456" s="1">
        <v>19700177122</v>
      </c>
      <c r="C456" s="1" t="s">
        <v>3310</v>
      </c>
      <c r="D456" s="1" t="s">
        <v>1355</v>
      </c>
      <c r="E456" s="1" t="s">
        <v>3311</v>
      </c>
      <c r="F456" s="1">
        <v>335</v>
      </c>
      <c r="G456" s="1" t="s">
        <v>505</v>
      </c>
      <c r="H456" s="1" t="s">
        <v>10</v>
      </c>
      <c r="I456" s="1" t="s">
        <v>2788</v>
      </c>
      <c r="J456" s="1" t="s">
        <v>2789</v>
      </c>
      <c r="K456" s="1" t="s">
        <v>3312</v>
      </c>
      <c r="L456" s="1" t="s">
        <v>1412</v>
      </c>
      <c r="M456" s="1" t="s">
        <v>3313</v>
      </c>
      <c r="N456" s="1" t="s">
        <v>2951</v>
      </c>
    </row>
    <row r="457" spans="1:14" x14ac:dyDescent="0.25">
      <c r="A457" s="1">
        <v>5875</v>
      </c>
      <c r="B457" s="1">
        <v>15831</v>
      </c>
      <c r="C457" s="1" t="s">
        <v>3314</v>
      </c>
      <c r="D457" s="1" t="s">
        <v>1355</v>
      </c>
      <c r="E457" s="1" t="s">
        <v>3315</v>
      </c>
      <c r="F457" s="1">
        <v>197</v>
      </c>
      <c r="G457" s="1" t="s">
        <v>812</v>
      </c>
      <c r="H457" s="1" t="s">
        <v>10</v>
      </c>
      <c r="I457" s="1" t="s">
        <v>3296</v>
      </c>
      <c r="J457" s="1" t="s">
        <v>1371</v>
      </c>
      <c r="K457" s="1" t="s">
        <v>3316</v>
      </c>
      <c r="L457" s="1" t="s">
        <v>3317</v>
      </c>
      <c r="M457" s="1" t="s">
        <v>2956</v>
      </c>
      <c r="N457" s="1" t="s">
        <v>2951</v>
      </c>
    </row>
    <row r="458" spans="1:14" x14ac:dyDescent="0.25">
      <c r="A458" s="1">
        <v>3901</v>
      </c>
      <c r="B458" s="1">
        <v>19800188015</v>
      </c>
      <c r="C458" s="1" t="s">
        <v>3318</v>
      </c>
      <c r="D458" s="1" t="s">
        <v>1355</v>
      </c>
      <c r="E458" s="1" t="s">
        <v>3319</v>
      </c>
      <c r="F458" s="1">
        <v>334</v>
      </c>
      <c r="G458" s="1" t="s">
        <v>505</v>
      </c>
      <c r="I458" s="1" t="s">
        <v>1885</v>
      </c>
      <c r="J458" s="1" t="s">
        <v>1460</v>
      </c>
      <c r="K458" s="1" t="s">
        <v>3148</v>
      </c>
      <c r="L458" s="1" t="s">
        <v>1418</v>
      </c>
      <c r="M458" s="1" t="s">
        <v>3145</v>
      </c>
      <c r="N458" s="1" t="s">
        <v>2951</v>
      </c>
    </row>
    <row r="459" spans="1:14" x14ac:dyDescent="0.25">
      <c r="A459" s="1">
        <v>1781</v>
      </c>
      <c r="B459" s="1">
        <v>21100287117</v>
      </c>
      <c r="C459" s="1" t="s">
        <v>3320</v>
      </c>
      <c r="D459" s="1" t="s">
        <v>1355</v>
      </c>
      <c r="E459" s="1" t="s">
        <v>3321</v>
      </c>
      <c r="F459" s="1">
        <v>697</v>
      </c>
      <c r="G459" s="1" t="s">
        <v>6</v>
      </c>
      <c r="H459" s="1" t="s">
        <v>10</v>
      </c>
      <c r="I459" s="1" t="s">
        <v>1545</v>
      </c>
      <c r="J459" s="1" t="s">
        <v>1385</v>
      </c>
      <c r="K459" s="1" t="s">
        <v>1728</v>
      </c>
      <c r="L459" s="1" t="s">
        <v>1563</v>
      </c>
      <c r="M459" s="1" t="s">
        <v>3322</v>
      </c>
      <c r="N459" s="1" t="s">
        <v>2951</v>
      </c>
    </row>
    <row r="460" spans="1:14" x14ac:dyDescent="0.25">
      <c r="A460" s="1">
        <v>7424</v>
      </c>
      <c r="B460" s="1">
        <v>21100790112</v>
      </c>
      <c r="C460" s="1" t="s">
        <v>3323</v>
      </c>
      <c r="D460" s="1" t="s">
        <v>1355</v>
      </c>
      <c r="E460" s="1" t="s">
        <v>3324</v>
      </c>
      <c r="F460" s="1">
        <v>130</v>
      </c>
      <c r="G460" s="1" t="s">
        <v>812</v>
      </c>
      <c r="I460" s="1" t="s">
        <v>1445</v>
      </c>
      <c r="J460" s="1" t="s">
        <v>1378</v>
      </c>
      <c r="K460" s="1" t="s">
        <v>3325</v>
      </c>
      <c r="L460" s="1" t="s">
        <v>3326</v>
      </c>
      <c r="M460" s="1" t="s">
        <v>3327</v>
      </c>
      <c r="N460" s="1" t="s">
        <v>2951</v>
      </c>
    </row>
    <row r="461" spans="1:14" s="2" customFormat="1" x14ac:dyDescent="0.25">
      <c r="A461" s="1">
        <v>5990</v>
      </c>
      <c r="B461" s="1">
        <v>19700188108</v>
      </c>
      <c r="C461" s="1" t="s">
        <v>3328</v>
      </c>
      <c r="D461" s="1" t="s">
        <v>1355</v>
      </c>
      <c r="E461" s="1">
        <v>17315530</v>
      </c>
      <c r="F461" s="1">
        <v>192</v>
      </c>
      <c r="G461" s="1" t="s">
        <v>505</v>
      </c>
      <c r="H461" s="1"/>
      <c r="I461" s="1" t="s">
        <v>1533</v>
      </c>
      <c r="J461" s="1" t="s">
        <v>1378</v>
      </c>
      <c r="K461" s="1" t="s">
        <v>2838</v>
      </c>
      <c r="L461" s="1" t="s">
        <v>1524</v>
      </c>
      <c r="M461" s="1" t="s">
        <v>3329</v>
      </c>
      <c r="N461" s="1" t="s">
        <v>2951</v>
      </c>
    </row>
    <row r="462" spans="1:14" x14ac:dyDescent="0.25">
      <c r="A462" s="1">
        <v>1393</v>
      </c>
      <c r="B462" s="1">
        <v>21100235813</v>
      </c>
      <c r="C462" s="1" t="s">
        <v>3330</v>
      </c>
      <c r="D462" s="1" t="s">
        <v>1355</v>
      </c>
      <c r="E462" s="1" t="s">
        <v>3331</v>
      </c>
      <c r="F462" s="1">
        <v>820</v>
      </c>
      <c r="G462" s="1" t="s">
        <v>6</v>
      </c>
      <c r="H462" s="1" t="s">
        <v>10</v>
      </c>
      <c r="I462" s="1" t="s">
        <v>1991</v>
      </c>
      <c r="J462" s="1" t="s">
        <v>1371</v>
      </c>
      <c r="K462" s="1" t="s">
        <v>3332</v>
      </c>
      <c r="L462" s="1" t="s">
        <v>1441</v>
      </c>
      <c r="M462" s="1" t="s">
        <v>3333</v>
      </c>
      <c r="N462" s="1" t="s">
        <v>2951</v>
      </c>
    </row>
    <row r="463" spans="1:14" x14ac:dyDescent="0.25">
      <c r="A463" s="1">
        <v>697</v>
      </c>
      <c r="B463" s="1">
        <v>21101021926</v>
      </c>
      <c r="C463" s="1" t="s">
        <v>3334</v>
      </c>
      <c r="D463" s="1" t="s">
        <v>1355</v>
      </c>
      <c r="E463" s="1" t="s">
        <v>3335</v>
      </c>
      <c r="F463" s="1">
        <v>1183</v>
      </c>
      <c r="G463" s="1" t="s">
        <v>6</v>
      </c>
      <c r="H463" s="1" t="s">
        <v>10</v>
      </c>
      <c r="I463" s="1" t="s">
        <v>1701</v>
      </c>
      <c r="J463" s="1" t="s">
        <v>1385</v>
      </c>
      <c r="K463" s="1" t="s">
        <v>2054</v>
      </c>
      <c r="L463" s="1" t="s">
        <v>1441</v>
      </c>
      <c r="M463" s="1" t="s">
        <v>3037</v>
      </c>
      <c r="N463" s="1" t="s">
        <v>2951</v>
      </c>
    </row>
    <row r="464" spans="1:14" x14ac:dyDescent="0.25">
      <c r="A464" s="1">
        <v>2924</v>
      </c>
      <c r="B464" s="1">
        <v>20000195010</v>
      </c>
      <c r="C464" s="1" t="s">
        <v>3336</v>
      </c>
      <c r="D464" s="1" t="s">
        <v>1355</v>
      </c>
      <c r="E464" s="1" t="s">
        <v>3337</v>
      </c>
      <c r="F464" s="1">
        <v>459</v>
      </c>
      <c r="G464" s="1" t="s">
        <v>309</v>
      </c>
      <c r="H464" s="1" t="s">
        <v>10</v>
      </c>
      <c r="I464" s="1" t="s">
        <v>1991</v>
      </c>
      <c r="J464" s="1" t="s">
        <v>1371</v>
      </c>
      <c r="K464" s="1" t="s">
        <v>3338</v>
      </c>
      <c r="L464" s="1" t="s">
        <v>1412</v>
      </c>
      <c r="M464" s="1" t="s">
        <v>3339</v>
      </c>
      <c r="N464" s="1" t="s">
        <v>2951</v>
      </c>
    </row>
    <row r="465" spans="1:14" x14ac:dyDescent="0.25">
      <c r="A465" s="1">
        <v>2111</v>
      </c>
      <c r="B465" s="1">
        <v>21100199779</v>
      </c>
      <c r="C465" s="1" t="s">
        <v>3340</v>
      </c>
      <c r="D465" s="1" t="s">
        <v>1355</v>
      </c>
      <c r="E465" s="1" t="s">
        <v>3341</v>
      </c>
      <c r="F465" s="1">
        <v>618</v>
      </c>
      <c r="G465" s="1" t="s">
        <v>309</v>
      </c>
      <c r="H465" s="1" t="s">
        <v>10</v>
      </c>
      <c r="I465" s="1" t="s">
        <v>1991</v>
      </c>
      <c r="J465" s="1" t="s">
        <v>1371</v>
      </c>
      <c r="K465" s="1" t="s">
        <v>3342</v>
      </c>
      <c r="L465" s="1" t="s">
        <v>1563</v>
      </c>
      <c r="M465" s="1" t="s">
        <v>3343</v>
      </c>
      <c r="N465" s="1" t="s">
        <v>2951</v>
      </c>
    </row>
    <row r="466" spans="1:14" x14ac:dyDescent="0.25">
      <c r="A466" s="1">
        <v>5762</v>
      </c>
      <c r="B466" s="1">
        <v>21100199842</v>
      </c>
      <c r="C466" s="1" t="s">
        <v>3344</v>
      </c>
      <c r="D466" s="1" t="s">
        <v>1355</v>
      </c>
      <c r="E466" s="1" t="s">
        <v>3345</v>
      </c>
      <c r="F466" s="1">
        <v>203</v>
      </c>
      <c r="G466" s="1" t="s">
        <v>505</v>
      </c>
      <c r="H466" s="1" t="s">
        <v>10</v>
      </c>
      <c r="I466" s="1" t="s">
        <v>1991</v>
      </c>
      <c r="J466" s="1" t="s">
        <v>1371</v>
      </c>
      <c r="K466" s="1" t="s">
        <v>3346</v>
      </c>
      <c r="L466" s="1" t="s">
        <v>3347</v>
      </c>
      <c r="M466" s="1" t="s">
        <v>3348</v>
      </c>
      <c r="N466" s="1" t="s">
        <v>2951</v>
      </c>
    </row>
    <row r="467" spans="1:14" x14ac:dyDescent="0.25">
      <c r="A467" s="1">
        <v>7342</v>
      </c>
      <c r="B467" s="1">
        <v>4000148006</v>
      </c>
      <c r="C467" s="1" t="s">
        <v>3349</v>
      </c>
      <c r="D467" s="1" t="s">
        <v>1355</v>
      </c>
      <c r="E467" s="1" t="s">
        <v>3350</v>
      </c>
      <c r="F467" s="1">
        <v>133</v>
      </c>
      <c r="G467" s="1" t="s">
        <v>812</v>
      </c>
      <c r="H467" s="1" t="s">
        <v>10</v>
      </c>
      <c r="I467" s="1" t="s">
        <v>3351</v>
      </c>
      <c r="J467" s="1" t="s">
        <v>1385</v>
      </c>
      <c r="K467" s="1" t="s">
        <v>3352</v>
      </c>
      <c r="L467" s="1" t="s">
        <v>3353</v>
      </c>
      <c r="M467" s="1" t="s">
        <v>2956</v>
      </c>
      <c r="N467" s="1" t="s">
        <v>2951</v>
      </c>
    </row>
    <row r="468" spans="1:14" x14ac:dyDescent="0.25">
      <c r="A468" s="1">
        <v>3013</v>
      </c>
      <c r="B468" s="1">
        <v>19700174898</v>
      </c>
      <c r="C468" s="1" t="s">
        <v>3354</v>
      </c>
      <c r="D468" s="1" t="s">
        <v>1355</v>
      </c>
      <c r="E468" s="1" t="s">
        <v>3355</v>
      </c>
      <c r="F468" s="1">
        <v>447</v>
      </c>
      <c r="G468" s="1" t="s">
        <v>505</v>
      </c>
      <c r="H468" s="1" t="s">
        <v>10</v>
      </c>
      <c r="I468" s="1" t="s">
        <v>1422</v>
      </c>
      <c r="J468" s="1" t="s">
        <v>1371</v>
      </c>
      <c r="K468" s="1" t="s">
        <v>1712</v>
      </c>
      <c r="L468" s="1" t="s">
        <v>1412</v>
      </c>
      <c r="M468" s="1" t="s">
        <v>3079</v>
      </c>
      <c r="N468" s="1" t="s">
        <v>2951</v>
      </c>
    </row>
    <row r="469" spans="1:14" x14ac:dyDescent="0.25">
      <c r="A469" s="1">
        <v>4057</v>
      </c>
      <c r="B469" s="1">
        <v>59557</v>
      </c>
      <c r="C469" s="1" t="s">
        <v>3356</v>
      </c>
      <c r="D469" s="1" t="s">
        <v>1355</v>
      </c>
      <c r="E469" s="1" t="s">
        <v>3357</v>
      </c>
      <c r="F469" s="1">
        <v>319</v>
      </c>
      <c r="G469" s="1" t="s">
        <v>505</v>
      </c>
      <c r="H469" s="1" t="s">
        <v>10</v>
      </c>
      <c r="I469" s="1" t="s">
        <v>3358</v>
      </c>
      <c r="J469" s="1" t="s">
        <v>1404</v>
      </c>
      <c r="K469" s="1" t="s">
        <v>3356</v>
      </c>
      <c r="L469" s="1" t="s">
        <v>3359</v>
      </c>
      <c r="M469" s="1" t="s">
        <v>2950</v>
      </c>
      <c r="N469" s="1" t="s">
        <v>2951</v>
      </c>
    </row>
    <row r="470" spans="1:14" x14ac:dyDescent="0.25">
      <c r="A470" s="1">
        <v>5926</v>
      </c>
      <c r="B470" s="1">
        <v>21100855807</v>
      </c>
      <c r="C470" s="1" t="s">
        <v>3360</v>
      </c>
      <c r="D470" s="1" t="s">
        <v>1355</v>
      </c>
      <c r="E470" s="1" t="s">
        <v>3361</v>
      </c>
      <c r="F470" s="1">
        <v>195</v>
      </c>
      <c r="G470" s="1" t="s">
        <v>812</v>
      </c>
      <c r="I470" s="1" t="s">
        <v>1885</v>
      </c>
      <c r="J470" s="1" t="s">
        <v>1460</v>
      </c>
      <c r="K470" s="1" t="s">
        <v>3148</v>
      </c>
      <c r="L470" s="1" t="s">
        <v>1429</v>
      </c>
      <c r="M470" s="1" t="s">
        <v>2956</v>
      </c>
      <c r="N470" s="1" t="s">
        <v>2951</v>
      </c>
    </row>
    <row r="471" spans="1:14" x14ac:dyDescent="0.25">
      <c r="A471" s="1">
        <v>3825</v>
      </c>
      <c r="B471" s="1">
        <v>17840</v>
      </c>
      <c r="C471" s="1" t="s">
        <v>3362</v>
      </c>
      <c r="D471" s="1" t="s">
        <v>1355</v>
      </c>
      <c r="E471" s="1" t="s">
        <v>3363</v>
      </c>
      <c r="F471" s="1">
        <v>342</v>
      </c>
      <c r="G471" s="1" t="s">
        <v>505</v>
      </c>
      <c r="H471" s="1" t="s">
        <v>10</v>
      </c>
      <c r="I471" s="1" t="s">
        <v>1459</v>
      </c>
      <c r="J471" s="1" t="s">
        <v>1460</v>
      </c>
      <c r="K471" s="1" t="s">
        <v>3237</v>
      </c>
      <c r="L471" s="1" t="s">
        <v>3364</v>
      </c>
      <c r="M471" s="1" t="s">
        <v>2950</v>
      </c>
      <c r="N471" s="1" t="s">
        <v>2951</v>
      </c>
    </row>
    <row r="472" spans="1:14" x14ac:dyDescent="0.25">
      <c r="A472" s="1">
        <v>2124</v>
      </c>
      <c r="B472" s="1">
        <v>17872</v>
      </c>
      <c r="C472" s="1" t="s">
        <v>3365</v>
      </c>
      <c r="D472" s="1" t="s">
        <v>1355</v>
      </c>
      <c r="E472" s="1" t="s">
        <v>3366</v>
      </c>
      <c r="F472" s="1">
        <v>614</v>
      </c>
      <c r="G472" s="1" t="s">
        <v>309</v>
      </c>
      <c r="H472" s="1" t="s">
        <v>10</v>
      </c>
      <c r="I472" s="1" t="s">
        <v>2459</v>
      </c>
      <c r="J472" s="1" t="s">
        <v>1385</v>
      </c>
      <c r="K472" s="1" t="s">
        <v>3130</v>
      </c>
      <c r="L472" s="1" t="s">
        <v>3367</v>
      </c>
      <c r="M472" s="1" t="s">
        <v>3368</v>
      </c>
      <c r="N472" s="1" t="s">
        <v>2951</v>
      </c>
    </row>
    <row r="473" spans="1:14" x14ac:dyDescent="0.25">
      <c r="A473" s="1">
        <v>5013</v>
      </c>
      <c r="B473" s="1">
        <v>18367</v>
      </c>
      <c r="C473" s="1" t="s">
        <v>3369</v>
      </c>
      <c r="D473" s="1" t="s">
        <v>1355</v>
      </c>
      <c r="E473" s="1" t="s">
        <v>3370</v>
      </c>
      <c r="F473" s="1">
        <v>245</v>
      </c>
      <c r="G473" s="1" t="s">
        <v>505</v>
      </c>
      <c r="I473" s="1" t="s">
        <v>3371</v>
      </c>
      <c r="J473" s="1" t="s">
        <v>1358</v>
      </c>
      <c r="K473" s="1" t="s">
        <v>3372</v>
      </c>
      <c r="L473" s="1" t="s">
        <v>3373</v>
      </c>
      <c r="M473" s="1" t="s">
        <v>2950</v>
      </c>
      <c r="N473" s="1" t="s">
        <v>2951</v>
      </c>
    </row>
    <row r="474" spans="1:14" x14ac:dyDescent="0.25">
      <c r="A474" s="1">
        <v>8059</v>
      </c>
      <c r="B474" s="1">
        <v>18364</v>
      </c>
      <c r="C474" s="1" t="s">
        <v>3369</v>
      </c>
      <c r="D474" s="1" t="s">
        <v>1355</v>
      </c>
      <c r="E474" s="1" t="s">
        <v>3374</v>
      </c>
      <c r="F474" s="1">
        <v>108</v>
      </c>
      <c r="G474" s="1" t="s">
        <v>812</v>
      </c>
      <c r="H474" s="1" t="s">
        <v>10</v>
      </c>
      <c r="I474" s="1" t="s">
        <v>1357</v>
      </c>
      <c r="J474" s="1" t="s">
        <v>1358</v>
      </c>
      <c r="K474" s="1" t="s">
        <v>3375</v>
      </c>
      <c r="L474" s="1" t="s">
        <v>1596</v>
      </c>
      <c r="M474" s="1" t="s">
        <v>2956</v>
      </c>
      <c r="N474" s="1" t="s">
        <v>2951</v>
      </c>
    </row>
    <row r="475" spans="1:14" x14ac:dyDescent="0.25">
      <c r="A475" s="1">
        <v>3582</v>
      </c>
      <c r="B475" s="1">
        <v>21101039849</v>
      </c>
      <c r="C475" s="1" t="s">
        <v>3376</v>
      </c>
      <c r="D475" s="1" t="s">
        <v>1355</v>
      </c>
      <c r="E475" s="1" t="s">
        <v>3377</v>
      </c>
      <c r="F475" s="1">
        <v>369</v>
      </c>
      <c r="G475" s="1" t="s">
        <v>505</v>
      </c>
      <c r="I475" s="1" t="s">
        <v>1626</v>
      </c>
      <c r="J475" s="1" t="s">
        <v>1385</v>
      </c>
      <c r="K475" s="1" t="s">
        <v>3378</v>
      </c>
      <c r="L475" s="1" t="s">
        <v>1641</v>
      </c>
      <c r="M475" s="1" t="s">
        <v>3379</v>
      </c>
      <c r="N475" s="1" t="s">
        <v>2951</v>
      </c>
    </row>
    <row r="476" spans="1:14" s="2" customFormat="1" x14ac:dyDescent="0.25">
      <c r="A476" s="1">
        <v>7647</v>
      </c>
      <c r="B476" s="1">
        <v>21101037906</v>
      </c>
      <c r="C476" s="1" t="s">
        <v>3380</v>
      </c>
      <c r="D476" s="1" t="s">
        <v>1355</v>
      </c>
      <c r="E476" s="1" t="s">
        <v>3381</v>
      </c>
      <c r="F476" s="1">
        <v>121</v>
      </c>
      <c r="G476" s="1" t="s">
        <v>812</v>
      </c>
      <c r="H476" s="1"/>
      <c r="I476" s="1" t="s">
        <v>1445</v>
      </c>
      <c r="J476" s="1" t="s">
        <v>1378</v>
      </c>
      <c r="K476" s="1" t="s">
        <v>3382</v>
      </c>
      <c r="L476" s="1" t="s">
        <v>2159</v>
      </c>
      <c r="M476" s="1" t="s">
        <v>2956</v>
      </c>
      <c r="N476" s="1" t="s">
        <v>2951</v>
      </c>
    </row>
    <row r="477" spans="1:14" s="2" customFormat="1" x14ac:dyDescent="0.25">
      <c r="A477" s="1">
        <v>2410</v>
      </c>
      <c r="B477" s="1">
        <v>15205</v>
      </c>
      <c r="C477" s="1" t="s">
        <v>3383</v>
      </c>
      <c r="D477" s="1" t="s">
        <v>1355</v>
      </c>
      <c r="E477" s="1" t="s">
        <v>3384</v>
      </c>
      <c r="F477" s="1">
        <v>552</v>
      </c>
      <c r="G477" s="1" t="s">
        <v>309</v>
      </c>
      <c r="H477" s="1" t="s">
        <v>10</v>
      </c>
      <c r="I477" s="1" t="s">
        <v>1357</v>
      </c>
      <c r="J477" s="1" t="s">
        <v>1358</v>
      </c>
      <c r="K477" s="1" t="s">
        <v>3082</v>
      </c>
      <c r="L477" s="1" t="s">
        <v>3385</v>
      </c>
      <c r="M477" s="1" t="s">
        <v>3386</v>
      </c>
      <c r="N477" s="1" t="s">
        <v>2951</v>
      </c>
    </row>
    <row r="478" spans="1:14" x14ac:dyDescent="0.25">
      <c r="A478" s="1">
        <v>7285</v>
      </c>
      <c r="B478" s="1">
        <v>21101041554</v>
      </c>
      <c r="C478" s="1" t="s">
        <v>3387</v>
      </c>
      <c r="D478" s="1" t="s">
        <v>1355</v>
      </c>
      <c r="E478" s="1" t="s">
        <v>3388</v>
      </c>
      <c r="F478" s="1">
        <v>135</v>
      </c>
      <c r="G478" s="1" t="s">
        <v>812</v>
      </c>
      <c r="H478" s="1" t="s">
        <v>10</v>
      </c>
      <c r="I478" s="1" t="s">
        <v>1445</v>
      </c>
      <c r="J478" s="1" t="s">
        <v>1378</v>
      </c>
      <c r="K478" s="1" t="s">
        <v>3389</v>
      </c>
      <c r="L478" s="1" t="s">
        <v>1622</v>
      </c>
      <c r="M478" s="1" t="s">
        <v>3390</v>
      </c>
      <c r="N478" s="1" t="s">
        <v>2951</v>
      </c>
    </row>
    <row r="479" spans="1:14" x14ac:dyDescent="0.25">
      <c r="A479" s="1">
        <v>2415</v>
      </c>
      <c r="B479" s="1">
        <v>21100200809</v>
      </c>
      <c r="C479" s="1" t="s">
        <v>3391</v>
      </c>
      <c r="D479" s="1" t="s">
        <v>1355</v>
      </c>
      <c r="E479" s="1" t="s">
        <v>3392</v>
      </c>
      <c r="F479" s="1">
        <v>551</v>
      </c>
      <c r="G479" s="1" t="s">
        <v>505</v>
      </c>
      <c r="H479" s="1" t="s">
        <v>10</v>
      </c>
      <c r="I479" s="1" t="s">
        <v>1433</v>
      </c>
      <c r="J479" s="1" t="s">
        <v>1434</v>
      </c>
      <c r="K479" s="1" t="s">
        <v>3000</v>
      </c>
      <c r="L479" s="1" t="s">
        <v>1563</v>
      </c>
      <c r="M479" s="1" t="s">
        <v>3071</v>
      </c>
      <c r="N479" s="1" t="s">
        <v>2951</v>
      </c>
    </row>
    <row r="480" spans="1:14" x14ac:dyDescent="0.25">
      <c r="A480" s="1">
        <v>4022</v>
      </c>
      <c r="B480" s="1">
        <v>27667</v>
      </c>
      <c r="C480" s="1" t="s">
        <v>3393</v>
      </c>
      <c r="D480" s="1" t="s">
        <v>1355</v>
      </c>
      <c r="E480" s="1" t="s">
        <v>3394</v>
      </c>
      <c r="F480" s="1">
        <v>322</v>
      </c>
      <c r="G480" s="1" t="s">
        <v>505</v>
      </c>
      <c r="H480" s="1" t="s">
        <v>10</v>
      </c>
      <c r="I480" s="1" t="s">
        <v>1666</v>
      </c>
      <c r="J480" s="1" t="s">
        <v>1667</v>
      </c>
      <c r="K480" s="1" t="s">
        <v>3395</v>
      </c>
      <c r="L480" s="1" t="s">
        <v>1556</v>
      </c>
      <c r="M480" s="1" t="s">
        <v>3396</v>
      </c>
      <c r="N480" s="1" t="s">
        <v>2951</v>
      </c>
    </row>
    <row r="481" spans="1:14" x14ac:dyDescent="0.25">
      <c r="A481" s="1">
        <v>1806</v>
      </c>
      <c r="B481" s="1">
        <v>14174</v>
      </c>
      <c r="C481" s="1" t="s">
        <v>3397</v>
      </c>
      <c r="D481" s="1" t="s">
        <v>1355</v>
      </c>
      <c r="E481" s="1" t="s">
        <v>3398</v>
      </c>
      <c r="F481" s="1">
        <v>690</v>
      </c>
      <c r="G481" s="1" t="s">
        <v>309</v>
      </c>
      <c r="H481" s="1" t="s">
        <v>10</v>
      </c>
      <c r="I481" s="1" t="s">
        <v>1433</v>
      </c>
      <c r="J481" s="1" t="s">
        <v>1434</v>
      </c>
      <c r="K481" s="1" t="s">
        <v>3397</v>
      </c>
      <c r="L481" s="1" t="s">
        <v>2191</v>
      </c>
      <c r="M481" s="1" t="s">
        <v>3188</v>
      </c>
      <c r="N481" s="1" t="s">
        <v>2951</v>
      </c>
    </row>
    <row r="482" spans="1:14" x14ac:dyDescent="0.25">
      <c r="A482" s="1">
        <v>3663</v>
      </c>
      <c r="B482" s="1">
        <v>18558</v>
      </c>
      <c r="C482" s="1" t="s">
        <v>3399</v>
      </c>
      <c r="D482" s="1" t="s">
        <v>1355</v>
      </c>
      <c r="E482" s="1" t="s">
        <v>3400</v>
      </c>
      <c r="F482" s="1">
        <v>360</v>
      </c>
      <c r="G482" s="1" t="s">
        <v>505</v>
      </c>
      <c r="H482" s="1" t="s">
        <v>10</v>
      </c>
      <c r="I482" s="1" t="s">
        <v>1384</v>
      </c>
      <c r="J482" s="1" t="s">
        <v>1385</v>
      </c>
      <c r="K482" s="1" t="s">
        <v>3401</v>
      </c>
      <c r="L482" s="1" t="s">
        <v>1387</v>
      </c>
      <c r="M482" s="1" t="s">
        <v>3402</v>
      </c>
      <c r="N482" s="1" t="s">
        <v>2951</v>
      </c>
    </row>
    <row r="483" spans="1:14" x14ac:dyDescent="0.25">
      <c r="A483" s="1">
        <v>3079</v>
      </c>
      <c r="B483" s="1">
        <v>21101038500</v>
      </c>
      <c r="C483" s="1" t="s">
        <v>3403</v>
      </c>
      <c r="D483" s="1" t="s">
        <v>1355</v>
      </c>
      <c r="E483" s="1" t="s">
        <v>3404</v>
      </c>
      <c r="F483" s="1">
        <v>438</v>
      </c>
      <c r="G483" s="1" t="s">
        <v>505</v>
      </c>
      <c r="H483" s="1" t="s">
        <v>10</v>
      </c>
      <c r="I483" s="1" t="s">
        <v>1397</v>
      </c>
      <c r="J483" s="1" t="s">
        <v>1385</v>
      </c>
      <c r="K483" s="1" t="s">
        <v>3405</v>
      </c>
      <c r="L483" s="1" t="s">
        <v>1429</v>
      </c>
      <c r="M483" s="1" t="s">
        <v>3184</v>
      </c>
      <c r="N483" s="1" t="s">
        <v>2951</v>
      </c>
    </row>
    <row r="484" spans="1:14" s="2" customFormat="1" x14ac:dyDescent="0.25">
      <c r="A484" s="1">
        <v>6897</v>
      </c>
      <c r="B484" s="1">
        <v>20017</v>
      </c>
      <c r="C484" s="1" t="s">
        <v>3403</v>
      </c>
      <c r="D484" s="1" t="s">
        <v>1355</v>
      </c>
      <c r="E484" s="1" t="s">
        <v>3406</v>
      </c>
      <c r="F484" s="1">
        <v>150</v>
      </c>
      <c r="G484" s="1" t="s">
        <v>812</v>
      </c>
      <c r="H484" s="1"/>
      <c r="I484" s="1" t="s">
        <v>1397</v>
      </c>
      <c r="J484" s="1" t="s">
        <v>1385</v>
      </c>
      <c r="K484" s="1" t="s">
        <v>3407</v>
      </c>
      <c r="L484" s="1" t="s">
        <v>3408</v>
      </c>
      <c r="M484" s="1" t="s">
        <v>3409</v>
      </c>
      <c r="N484" s="1" t="s">
        <v>2951</v>
      </c>
    </row>
    <row r="485" spans="1:14" s="2" customFormat="1" x14ac:dyDescent="0.25">
      <c r="A485" s="1">
        <v>2660</v>
      </c>
      <c r="B485" s="1">
        <v>17520</v>
      </c>
      <c r="C485" s="1" t="s">
        <v>3410</v>
      </c>
      <c r="D485" s="1" t="s">
        <v>1355</v>
      </c>
      <c r="E485" s="1" t="s">
        <v>3411</v>
      </c>
      <c r="F485" s="1">
        <v>504</v>
      </c>
      <c r="G485" s="1" t="s">
        <v>505</v>
      </c>
      <c r="H485" s="1" t="s">
        <v>10</v>
      </c>
      <c r="I485" s="1" t="s">
        <v>1397</v>
      </c>
      <c r="J485" s="1" t="s">
        <v>1385</v>
      </c>
      <c r="K485" s="1" t="s">
        <v>1546</v>
      </c>
      <c r="L485" s="1" t="s">
        <v>3412</v>
      </c>
      <c r="M485" s="1" t="s">
        <v>3413</v>
      </c>
      <c r="N485" s="1" t="s">
        <v>2951</v>
      </c>
    </row>
    <row r="486" spans="1:14" x14ac:dyDescent="0.25">
      <c r="A486" s="1">
        <v>7248</v>
      </c>
      <c r="B486" s="1">
        <v>21100415027</v>
      </c>
      <c r="C486" s="1" t="s">
        <v>3414</v>
      </c>
      <c r="D486" s="1" t="s">
        <v>1355</v>
      </c>
      <c r="E486" s="1" t="s">
        <v>3415</v>
      </c>
      <c r="F486" s="1">
        <v>137</v>
      </c>
      <c r="G486" s="1" t="s">
        <v>812</v>
      </c>
      <c r="H486" s="1" t="s">
        <v>10</v>
      </c>
      <c r="I486" s="1" t="s">
        <v>1445</v>
      </c>
      <c r="J486" s="1" t="s">
        <v>1378</v>
      </c>
      <c r="K486" s="1" t="s">
        <v>3416</v>
      </c>
      <c r="L486" s="1" t="s">
        <v>1429</v>
      </c>
      <c r="M486" s="1" t="s">
        <v>3417</v>
      </c>
      <c r="N486" s="1" t="s">
        <v>2951</v>
      </c>
    </row>
    <row r="487" spans="1:14" x14ac:dyDescent="0.25">
      <c r="A487" s="1">
        <v>2416</v>
      </c>
      <c r="B487" s="1">
        <v>21100828134</v>
      </c>
      <c r="C487" s="1" t="s">
        <v>3418</v>
      </c>
      <c r="D487" s="1" t="s">
        <v>1355</v>
      </c>
      <c r="E487" s="1" t="s">
        <v>3419</v>
      </c>
      <c r="F487" s="1">
        <v>551</v>
      </c>
      <c r="G487" s="1" t="s">
        <v>309</v>
      </c>
      <c r="H487" s="1" t="s">
        <v>10</v>
      </c>
      <c r="I487" s="1" t="s">
        <v>1991</v>
      </c>
      <c r="J487" s="1" t="s">
        <v>1371</v>
      </c>
      <c r="K487" s="1" t="s">
        <v>3420</v>
      </c>
      <c r="L487" s="1" t="s">
        <v>1551</v>
      </c>
      <c r="M487" s="1" t="s">
        <v>3421</v>
      </c>
      <c r="N487" s="1" t="s">
        <v>2951</v>
      </c>
    </row>
    <row r="488" spans="1:14" x14ac:dyDescent="0.25">
      <c r="A488" s="1">
        <v>3645</v>
      </c>
      <c r="B488" s="1">
        <v>16408</v>
      </c>
      <c r="C488" s="1" t="s">
        <v>3422</v>
      </c>
      <c r="D488" s="1" t="s">
        <v>1355</v>
      </c>
      <c r="E488" s="1" t="s">
        <v>3423</v>
      </c>
      <c r="F488" s="1">
        <v>362</v>
      </c>
      <c r="G488" s="1" t="s">
        <v>505</v>
      </c>
      <c r="H488" s="1" t="s">
        <v>10</v>
      </c>
      <c r="I488" s="1" t="s">
        <v>1433</v>
      </c>
      <c r="J488" s="1" t="s">
        <v>1434</v>
      </c>
      <c r="K488" s="1" t="s">
        <v>3424</v>
      </c>
      <c r="L488" s="1" t="s">
        <v>3425</v>
      </c>
      <c r="M488" s="1" t="s">
        <v>2950</v>
      </c>
      <c r="N488" s="1" t="s">
        <v>2951</v>
      </c>
    </row>
    <row r="489" spans="1:14" x14ac:dyDescent="0.25">
      <c r="A489" s="1">
        <v>3055</v>
      </c>
      <c r="B489" s="1">
        <v>21100198423</v>
      </c>
      <c r="C489" s="1" t="s">
        <v>3426</v>
      </c>
      <c r="D489" s="1" t="s">
        <v>1355</v>
      </c>
      <c r="E489" s="1" t="s">
        <v>3427</v>
      </c>
      <c r="F489" s="1">
        <v>441</v>
      </c>
      <c r="G489" s="1" t="s">
        <v>505</v>
      </c>
      <c r="H489" s="1" t="s">
        <v>10</v>
      </c>
      <c r="I489" s="1" t="s">
        <v>2645</v>
      </c>
      <c r="J489" s="1" t="s">
        <v>1460</v>
      </c>
      <c r="K489" s="1" t="s">
        <v>3428</v>
      </c>
      <c r="L489" s="1" t="s">
        <v>1380</v>
      </c>
      <c r="M489" s="1" t="s">
        <v>2950</v>
      </c>
      <c r="N489" s="1" t="s">
        <v>2951</v>
      </c>
    </row>
    <row r="490" spans="1:14" x14ac:dyDescent="0.25">
      <c r="A490" s="1">
        <v>7487</v>
      </c>
      <c r="B490" s="1">
        <v>21100790705</v>
      </c>
      <c r="C490" s="1" t="s">
        <v>3429</v>
      </c>
      <c r="D490" s="1" t="s">
        <v>1355</v>
      </c>
      <c r="E490" s="1" t="s">
        <v>3430</v>
      </c>
      <c r="F490" s="1">
        <v>127</v>
      </c>
      <c r="G490" s="1" t="s">
        <v>812</v>
      </c>
      <c r="I490" s="1" t="s">
        <v>1445</v>
      </c>
      <c r="J490" s="1" t="s">
        <v>1378</v>
      </c>
      <c r="K490" s="1" t="s">
        <v>2058</v>
      </c>
      <c r="L490" s="1" t="s">
        <v>3431</v>
      </c>
      <c r="M490" s="1" t="s">
        <v>3432</v>
      </c>
      <c r="N490" s="1" t="s">
        <v>2951</v>
      </c>
    </row>
    <row r="491" spans="1:14" x14ac:dyDescent="0.25">
      <c r="A491" s="1">
        <v>7623</v>
      </c>
      <c r="B491" s="1">
        <v>16386</v>
      </c>
      <c r="C491" s="1" t="s">
        <v>3433</v>
      </c>
      <c r="D491" s="1" t="s">
        <v>1355</v>
      </c>
      <c r="E491" s="1" t="s">
        <v>3434</v>
      </c>
      <c r="F491" s="1">
        <v>122</v>
      </c>
      <c r="G491" s="1" t="s">
        <v>812</v>
      </c>
      <c r="H491" s="1" t="s">
        <v>10</v>
      </c>
      <c r="I491" s="1" t="s">
        <v>1422</v>
      </c>
      <c r="J491" s="1" t="s">
        <v>1371</v>
      </c>
      <c r="K491" s="1" t="s">
        <v>3435</v>
      </c>
      <c r="L491" s="1" t="s">
        <v>1765</v>
      </c>
      <c r="M491" s="1" t="s">
        <v>2956</v>
      </c>
      <c r="N491" s="1" t="s">
        <v>2951</v>
      </c>
    </row>
    <row r="492" spans="1:14" x14ac:dyDescent="0.25">
      <c r="A492" s="1">
        <v>1295</v>
      </c>
      <c r="B492" s="1">
        <v>19700201673</v>
      </c>
      <c r="C492" s="1" t="s">
        <v>3436</v>
      </c>
      <c r="D492" s="1" t="s">
        <v>1355</v>
      </c>
      <c r="E492" s="1" t="s">
        <v>3437</v>
      </c>
      <c r="F492" s="1">
        <v>859</v>
      </c>
      <c r="G492" s="1" t="s">
        <v>309</v>
      </c>
      <c r="H492" s="1" t="s">
        <v>10</v>
      </c>
      <c r="I492" s="1" t="s">
        <v>1991</v>
      </c>
      <c r="J492" s="1" t="s">
        <v>1371</v>
      </c>
      <c r="K492" s="1" t="s">
        <v>3438</v>
      </c>
      <c r="L492" s="1" t="s">
        <v>1450</v>
      </c>
      <c r="M492" s="1" t="s">
        <v>3439</v>
      </c>
      <c r="N492" s="1" t="s">
        <v>2951</v>
      </c>
    </row>
    <row r="493" spans="1:14" x14ac:dyDescent="0.25">
      <c r="A493" s="1">
        <v>5726</v>
      </c>
      <c r="B493" s="1">
        <v>21100903047</v>
      </c>
      <c r="C493" s="1" t="s">
        <v>3440</v>
      </c>
      <c r="D493" s="1" t="s">
        <v>1355</v>
      </c>
      <c r="E493" s="1" t="s">
        <v>3441</v>
      </c>
      <c r="F493" s="1">
        <v>205</v>
      </c>
      <c r="G493" s="1" t="s">
        <v>812</v>
      </c>
      <c r="H493" s="1" t="s">
        <v>10</v>
      </c>
      <c r="I493" s="1" t="s">
        <v>1445</v>
      </c>
      <c r="J493" s="1" t="s">
        <v>1378</v>
      </c>
      <c r="K493" s="1" t="s">
        <v>3442</v>
      </c>
      <c r="L493" s="1" t="s">
        <v>1641</v>
      </c>
      <c r="M493" s="1" t="s">
        <v>3014</v>
      </c>
      <c r="N493" s="1" t="s">
        <v>2951</v>
      </c>
    </row>
    <row r="494" spans="1:14" x14ac:dyDescent="0.25">
      <c r="A494" s="1">
        <v>7596</v>
      </c>
      <c r="B494" s="1">
        <v>19600157002</v>
      </c>
      <c r="C494" s="1" t="s">
        <v>3443</v>
      </c>
      <c r="D494" s="1" t="s">
        <v>1355</v>
      </c>
      <c r="E494" s="1">
        <v>11397632</v>
      </c>
      <c r="F494" s="1">
        <v>123</v>
      </c>
      <c r="G494" s="1" t="s">
        <v>812</v>
      </c>
      <c r="H494" s="1" t="s">
        <v>10</v>
      </c>
      <c r="I494" s="1" t="s">
        <v>1397</v>
      </c>
      <c r="J494" s="1" t="s">
        <v>1385</v>
      </c>
      <c r="K494" s="1" t="s">
        <v>3444</v>
      </c>
      <c r="L494" s="1" t="s">
        <v>1412</v>
      </c>
      <c r="M494" s="1" t="s">
        <v>2965</v>
      </c>
      <c r="N494" s="1" t="s">
        <v>2951</v>
      </c>
    </row>
    <row r="495" spans="1:14" s="2" customFormat="1" x14ac:dyDescent="0.25">
      <c r="A495" s="1">
        <v>7288</v>
      </c>
      <c r="B495" s="1">
        <v>5100155059</v>
      </c>
      <c r="C495" s="1" t="s">
        <v>3445</v>
      </c>
      <c r="D495" s="1" t="s">
        <v>1355</v>
      </c>
      <c r="E495" s="1" t="s">
        <v>3446</v>
      </c>
      <c r="F495" s="1">
        <v>135</v>
      </c>
      <c r="G495" s="1" t="s">
        <v>812</v>
      </c>
      <c r="H495" s="1" t="s">
        <v>10</v>
      </c>
      <c r="I495" s="1" t="s">
        <v>1533</v>
      </c>
      <c r="J495" s="1" t="s">
        <v>1378</v>
      </c>
      <c r="K495" s="1" t="s">
        <v>3447</v>
      </c>
      <c r="L495" s="1" t="s">
        <v>1455</v>
      </c>
      <c r="M495" s="1" t="s">
        <v>3448</v>
      </c>
      <c r="N495" s="1" t="s">
        <v>2951</v>
      </c>
    </row>
    <row r="496" spans="1:14" s="2" customFormat="1" x14ac:dyDescent="0.25">
      <c r="A496" s="1">
        <v>2730</v>
      </c>
      <c r="B496" s="1">
        <v>12600154735</v>
      </c>
      <c r="C496" s="1" t="s">
        <v>3449</v>
      </c>
      <c r="D496" s="1" t="s">
        <v>1355</v>
      </c>
      <c r="E496" s="1" t="s">
        <v>3450</v>
      </c>
      <c r="F496" s="1">
        <v>492</v>
      </c>
      <c r="G496" s="1" t="s">
        <v>309</v>
      </c>
      <c r="H496" s="1" t="s">
        <v>10</v>
      </c>
      <c r="I496" s="1" t="s">
        <v>1561</v>
      </c>
      <c r="J496" s="1" t="s">
        <v>1371</v>
      </c>
      <c r="K496" s="1" t="s">
        <v>3032</v>
      </c>
      <c r="L496" s="1" t="s">
        <v>1524</v>
      </c>
      <c r="M496" s="1" t="s">
        <v>3451</v>
      </c>
      <c r="N496" s="1" t="s">
        <v>2951</v>
      </c>
    </row>
    <row r="497" spans="1:14" x14ac:dyDescent="0.25">
      <c r="A497" s="1">
        <v>3273</v>
      </c>
      <c r="B497" s="1">
        <v>21100824459</v>
      </c>
      <c r="C497" s="1" t="s">
        <v>3452</v>
      </c>
      <c r="D497" s="1" t="s">
        <v>1355</v>
      </c>
      <c r="E497" s="1" t="s">
        <v>3453</v>
      </c>
      <c r="F497" s="1">
        <v>409</v>
      </c>
      <c r="G497" s="1" t="s">
        <v>505</v>
      </c>
      <c r="H497" s="1" t="s">
        <v>10</v>
      </c>
      <c r="I497" s="1" t="s">
        <v>1422</v>
      </c>
      <c r="J497" s="1" t="s">
        <v>1371</v>
      </c>
      <c r="K497" s="1" t="s">
        <v>1712</v>
      </c>
      <c r="L497" s="1" t="s">
        <v>1551</v>
      </c>
      <c r="M497" s="1" t="s">
        <v>2950</v>
      </c>
      <c r="N497" s="1" t="s">
        <v>2951</v>
      </c>
    </row>
    <row r="498" spans="1:14" x14ac:dyDescent="0.25">
      <c r="A498" s="1">
        <v>8083</v>
      </c>
      <c r="B498" s="1">
        <v>21101038521</v>
      </c>
      <c r="C498" s="1" t="s">
        <v>3454</v>
      </c>
      <c r="D498" s="1" t="s">
        <v>1355</v>
      </c>
      <c r="E498" s="1" t="s">
        <v>3455</v>
      </c>
      <c r="F498" s="1">
        <v>107</v>
      </c>
      <c r="G498" s="1" t="s">
        <v>812</v>
      </c>
      <c r="H498" s="1" t="s">
        <v>10</v>
      </c>
      <c r="I498" s="1" t="s">
        <v>2959</v>
      </c>
      <c r="J498" s="1" t="s">
        <v>1385</v>
      </c>
      <c r="K498" s="1" t="s">
        <v>3456</v>
      </c>
      <c r="L498" s="1" t="s">
        <v>1622</v>
      </c>
      <c r="M498" s="1" t="s">
        <v>2965</v>
      </c>
      <c r="N498" s="1" t="s">
        <v>2951</v>
      </c>
    </row>
    <row r="499" spans="1:14" x14ac:dyDescent="0.25">
      <c r="A499" s="1">
        <v>5401</v>
      </c>
      <c r="B499" s="1">
        <v>21100264006</v>
      </c>
      <c r="C499" s="1" t="s">
        <v>3457</v>
      </c>
      <c r="D499" s="1" t="s">
        <v>1355</v>
      </c>
      <c r="E499" s="1" t="s">
        <v>3458</v>
      </c>
      <c r="F499" s="1">
        <v>221</v>
      </c>
      <c r="G499" s="1" t="s">
        <v>812</v>
      </c>
      <c r="H499" s="1" t="s">
        <v>10</v>
      </c>
      <c r="I499" s="1" t="s">
        <v>1561</v>
      </c>
      <c r="J499" s="1" t="s">
        <v>1371</v>
      </c>
      <c r="K499" s="1" t="s">
        <v>3459</v>
      </c>
      <c r="L499" s="1" t="s">
        <v>1450</v>
      </c>
      <c r="M499" s="1" t="s">
        <v>2956</v>
      </c>
      <c r="N499" s="1" t="s">
        <v>2951</v>
      </c>
    </row>
    <row r="500" spans="1:14" s="2" customFormat="1" x14ac:dyDescent="0.25">
      <c r="A500" s="1">
        <v>6406</v>
      </c>
      <c r="B500" s="1">
        <v>24921</v>
      </c>
      <c r="C500" s="1" t="s">
        <v>3460</v>
      </c>
      <c r="D500" s="1" t="s">
        <v>1355</v>
      </c>
      <c r="E500" s="1" t="s">
        <v>3461</v>
      </c>
      <c r="F500" s="1">
        <v>172</v>
      </c>
      <c r="G500" s="1" t="s">
        <v>812</v>
      </c>
      <c r="H500" s="1" t="s">
        <v>10</v>
      </c>
      <c r="I500" s="1" t="s">
        <v>1533</v>
      </c>
      <c r="J500" s="1" t="s">
        <v>1378</v>
      </c>
      <c r="K500" s="1" t="s">
        <v>2838</v>
      </c>
      <c r="L500" s="1" t="s">
        <v>3462</v>
      </c>
      <c r="M500" s="1" t="s">
        <v>3463</v>
      </c>
      <c r="N500" s="1" t="s">
        <v>2951</v>
      </c>
    </row>
    <row r="501" spans="1:14" x14ac:dyDescent="0.25">
      <c r="A501" s="1">
        <v>392</v>
      </c>
      <c r="B501" s="1">
        <v>21100868271</v>
      </c>
      <c r="C501" s="1" t="s">
        <v>3464</v>
      </c>
      <c r="D501" s="1" t="s">
        <v>1355</v>
      </c>
      <c r="E501" s="1" t="s">
        <v>3465</v>
      </c>
      <c r="F501" s="1">
        <v>1641</v>
      </c>
      <c r="G501" s="1" t="s">
        <v>6</v>
      </c>
      <c r="H501" s="1" t="s">
        <v>10</v>
      </c>
      <c r="I501" s="1" t="s">
        <v>1397</v>
      </c>
      <c r="J501" s="1" t="s">
        <v>1385</v>
      </c>
      <c r="K501" s="1" t="s">
        <v>3407</v>
      </c>
      <c r="L501" s="1" t="s">
        <v>1641</v>
      </c>
      <c r="M501" s="1" t="s">
        <v>3466</v>
      </c>
      <c r="N501" s="1" t="s">
        <v>2951</v>
      </c>
    </row>
    <row r="502" spans="1:14" x14ac:dyDescent="0.25">
      <c r="A502" s="1">
        <v>2888</v>
      </c>
      <c r="B502" s="1">
        <v>4000151814</v>
      </c>
      <c r="C502" s="1" t="s">
        <v>3467</v>
      </c>
      <c r="D502" s="1" t="s">
        <v>1355</v>
      </c>
      <c r="E502" s="1">
        <v>1003984</v>
      </c>
      <c r="F502" s="1">
        <v>465</v>
      </c>
      <c r="G502" s="1" t="s">
        <v>309</v>
      </c>
      <c r="I502" s="1" t="s">
        <v>1357</v>
      </c>
      <c r="J502" s="1" t="s">
        <v>1358</v>
      </c>
      <c r="K502" s="1" t="s">
        <v>3468</v>
      </c>
      <c r="L502" s="1" t="s">
        <v>1455</v>
      </c>
      <c r="M502" s="1" t="s">
        <v>3469</v>
      </c>
      <c r="N502" s="1" t="s">
        <v>2951</v>
      </c>
    </row>
    <row r="503" spans="1:14" x14ac:dyDescent="0.25">
      <c r="A503" s="1">
        <v>6668</v>
      </c>
      <c r="B503" s="1">
        <v>21100815316</v>
      </c>
      <c r="C503" s="1" t="s">
        <v>3470</v>
      </c>
      <c r="D503" s="1" t="s">
        <v>1355</v>
      </c>
      <c r="E503" s="1" t="s">
        <v>3471</v>
      </c>
      <c r="F503" s="1">
        <v>160</v>
      </c>
      <c r="G503" s="1" t="s">
        <v>812</v>
      </c>
      <c r="I503" s="1" t="s">
        <v>1445</v>
      </c>
      <c r="J503" s="1" t="s">
        <v>1378</v>
      </c>
      <c r="K503" s="1" t="s">
        <v>3472</v>
      </c>
      <c r="L503" s="1" t="s">
        <v>1441</v>
      </c>
      <c r="M503" s="1" t="s">
        <v>3473</v>
      </c>
      <c r="N503" s="1" t="s">
        <v>2951</v>
      </c>
    </row>
    <row r="504" spans="1:14" s="2" customFormat="1" x14ac:dyDescent="0.25">
      <c r="A504" s="1">
        <v>4168</v>
      </c>
      <c r="B504" s="1">
        <v>19739</v>
      </c>
      <c r="C504" s="1" t="s">
        <v>3474</v>
      </c>
      <c r="D504" s="1" t="s">
        <v>1355</v>
      </c>
      <c r="E504" s="1" t="s">
        <v>3475</v>
      </c>
      <c r="F504" s="1">
        <v>310</v>
      </c>
      <c r="G504" s="1" t="s">
        <v>812</v>
      </c>
      <c r="H504" s="1" t="s">
        <v>10</v>
      </c>
      <c r="I504" s="1" t="s">
        <v>1384</v>
      </c>
      <c r="J504" s="1" t="s">
        <v>1385</v>
      </c>
      <c r="K504" s="1" t="s">
        <v>3401</v>
      </c>
      <c r="L504" s="1" t="s">
        <v>3476</v>
      </c>
      <c r="M504" s="1" t="s">
        <v>3207</v>
      </c>
      <c r="N504" s="1" t="s">
        <v>2951</v>
      </c>
    </row>
    <row r="505" spans="1:14" x14ac:dyDescent="0.25">
      <c r="A505" s="1">
        <v>7117</v>
      </c>
      <c r="B505" s="1">
        <v>78240</v>
      </c>
      <c r="C505" s="1" t="s">
        <v>3477</v>
      </c>
      <c r="D505" s="1" t="s">
        <v>1355</v>
      </c>
      <c r="E505" s="1">
        <v>347000</v>
      </c>
      <c r="F505" s="1">
        <v>142</v>
      </c>
      <c r="G505" s="1" t="s">
        <v>812</v>
      </c>
      <c r="I505" s="1" t="s">
        <v>3371</v>
      </c>
      <c r="J505" s="1" t="s">
        <v>1358</v>
      </c>
      <c r="K505" s="1" t="s">
        <v>3478</v>
      </c>
      <c r="L505" s="1" t="s">
        <v>3479</v>
      </c>
      <c r="M505" s="1" t="s">
        <v>3014</v>
      </c>
      <c r="N505" s="1" t="s">
        <v>2951</v>
      </c>
    </row>
    <row r="506" spans="1:14" x14ac:dyDescent="0.25">
      <c r="A506" s="1">
        <v>4328</v>
      </c>
      <c r="B506" s="1">
        <v>4700153103</v>
      </c>
      <c r="C506" s="1" t="s">
        <v>3480</v>
      </c>
      <c r="D506" s="1" t="s">
        <v>1355</v>
      </c>
      <c r="E506" s="1" t="s">
        <v>3481</v>
      </c>
      <c r="F506" s="1">
        <v>295</v>
      </c>
      <c r="G506" s="1" t="s">
        <v>505</v>
      </c>
      <c r="H506" s="1" t="s">
        <v>10</v>
      </c>
      <c r="I506" s="1" t="s">
        <v>1357</v>
      </c>
      <c r="J506" s="1" t="s">
        <v>1358</v>
      </c>
      <c r="K506" s="1" t="s">
        <v>3269</v>
      </c>
      <c r="L506" s="1" t="s">
        <v>1455</v>
      </c>
      <c r="M506" s="1" t="s">
        <v>3145</v>
      </c>
      <c r="N506" s="1" t="s">
        <v>2951</v>
      </c>
    </row>
    <row r="507" spans="1:14" s="2" customFormat="1" x14ac:dyDescent="0.25">
      <c r="A507" s="1">
        <v>7544</v>
      </c>
      <c r="B507" s="1">
        <v>15100</v>
      </c>
      <c r="C507" s="1" t="s">
        <v>3482</v>
      </c>
      <c r="D507" s="1" t="s">
        <v>1355</v>
      </c>
      <c r="E507" s="1" t="s">
        <v>3483</v>
      </c>
      <c r="F507" s="1">
        <v>125</v>
      </c>
      <c r="G507" s="1" t="s">
        <v>812</v>
      </c>
      <c r="H507" s="1" t="s">
        <v>10</v>
      </c>
      <c r="I507" s="1" t="s">
        <v>1357</v>
      </c>
      <c r="J507" s="1" t="s">
        <v>1358</v>
      </c>
      <c r="K507" s="1" t="s">
        <v>3484</v>
      </c>
      <c r="L507" s="1" t="s">
        <v>3485</v>
      </c>
      <c r="M507" s="1" t="s">
        <v>3486</v>
      </c>
      <c r="N507" s="1" t="s">
        <v>2951</v>
      </c>
    </row>
    <row r="508" spans="1:14" x14ac:dyDescent="0.25">
      <c r="A508" s="1">
        <v>4947</v>
      </c>
      <c r="B508" s="1">
        <v>12989</v>
      </c>
      <c r="C508" s="1" t="s">
        <v>3487</v>
      </c>
      <c r="D508" s="1" t="s">
        <v>1355</v>
      </c>
      <c r="E508" s="1" t="s">
        <v>3488</v>
      </c>
      <c r="F508" s="1">
        <v>249</v>
      </c>
      <c r="G508" s="1" t="s">
        <v>505</v>
      </c>
      <c r="H508" s="1" t="s">
        <v>10</v>
      </c>
      <c r="I508" s="1" t="s">
        <v>1357</v>
      </c>
      <c r="J508" s="1" t="s">
        <v>1358</v>
      </c>
      <c r="K508" s="1" t="s">
        <v>3489</v>
      </c>
      <c r="L508" s="1" t="s">
        <v>3490</v>
      </c>
      <c r="M508" s="1" t="s">
        <v>3491</v>
      </c>
      <c r="N508" s="1" t="s">
        <v>2951</v>
      </c>
    </row>
    <row r="509" spans="1:14" x14ac:dyDescent="0.25">
      <c r="A509" s="1">
        <v>1019</v>
      </c>
      <c r="B509" s="1">
        <v>19262</v>
      </c>
      <c r="C509" s="1" t="s">
        <v>3492</v>
      </c>
      <c r="D509" s="1" t="s">
        <v>1355</v>
      </c>
      <c r="E509" s="1" t="s">
        <v>3493</v>
      </c>
      <c r="F509" s="1">
        <v>976</v>
      </c>
      <c r="G509" s="1" t="s">
        <v>309</v>
      </c>
      <c r="H509" s="1" t="s">
        <v>10</v>
      </c>
      <c r="I509" s="1" t="s">
        <v>1357</v>
      </c>
      <c r="J509" s="1" t="s">
        <v>1358</v>
      </c>
      <c r="K509" s="1" t="s">
        <v>3494</v>
      </c>
      <c r="L509" s="1" t="s">
        <v>2063</v>
      </c>
      <c r="M509" s="1" t="s">
        <v>3067</v>
      </c>
      <c r="N509" s="1" t="s">
        <v>2951</v>
      </c>
    </row>
    <row r="510" spans="1:14" x14ac:dyDescent="0.25">
      <c r="A510" s="1">
        <v>5550</v>
      </c>
      <c r="B510" s="1">
        <v>4700152203</v>
      </c>
      <c r="C510" s="1" t="s">
        <v>3495</v>
      </c>
      <c r="D510" s="1" t="s">
        <v>1355</v>
      </c>
      <c r="E510" s="1" t="s">
        <v>3496</v>
      </c>
      <c r="F510" s="1">
        <v>214</v>
      </c>
      <c r="G510" s="1" t="s">
        <v>505</v>
      </c>
      <c r="H510" s="1" t="s">
        <v>10</v>
      </c>
      <c r="I510" s="1" t="s">
        <v>1357</v>
      </c>
      <c r="J510" s="1" t="s">
        <v>1358</v>
      </c>
      <c r="K510" s="1" t="s">
        <v>3497</v>
      </c>
      <c r="L510" s="1" t="s">
        <v>3498</v>
      </c>
      <c r="M510" s="1" t="s">
        <v>3499</v>
      </c>
      <c r="N510" s="1" t="s">
        <v>2951</v>
      </c>
    </row>
    <row r="511" spans="1:14" s="2" customFormat="1" x14ac:dyDescent="0.25">
      <c r="A511" s="1">
        <v>7722</v>
      </c>
      <c r="B511" s="1">
        <v>12100154912</v>
      </c>
      <c r="C511" s="1" t="s">
        <v>3500</v>
      </c>
      <c r="D511" s="1" t="s">
        <v>1355</v>
      </c>
      <c r="E511" s="1" t="s">
        <v>3501</v>
      </c>
      <c r="F511" s="1">
        <v>119</v>
      </c>
      <c r="G511" s="1" t="s">
        <v>812</v>
      </c>
      <c r="H511" s="1" t="s">
        <v>10</v>
      </c>
      <c r="I511" s="1" t="s">
        <v>1614</v>
      </c>
      <c r="J511" s="1" t="s">
        <v>1358</v>
      </c>
      <c r="K511" s="1" t="s">
        <v>3502</v>
      </c>
      <c r="L511" s="1" t="s">
        <v>1524</v>
      </c>
      <c r="M511" s="1" t="s">
        <v>3014</v>
      </c>
      <c r="N511" s="1" t="s">
        <v>2951</v>
      </c>
    </row>
    <row r="512" spans="1:14" s="2" customFormat="1" x14ac:dyDescent="0.25">
      <c r="A512" s="1">
        <v>6574</v>
      </c>
      <c r="B512" s="1">
        <v>28167</v>
      </c>
      <c r="C512" s="1" t="s">
        <v>3503</v>
      </c>
      <c r="D512" s="1" t="s">
        <v>1355</v>
      </c>
      <c r="E512" s="1">
        <v>347434</v>
      </c>
      <c r="F512" s="1">
        <v>164</v>
      </c>
      <c r="G512" s="1" t="s">
        <v>505</v>
      </c>
      <c r="H512" s="1" t="s">
        <v>10</v>
      </c>
      <c r="I512" s="1" t="s">
        <v>1614</v>
      </c>
      <c r="J512" s="1" t="s">
        <v>1358</v>
      </c>
      <c r="K512" s="1" t="s">
        <v>3504</v>
      </c>
      <c r="L512" s="1" t="s">
        <v>3505</v>
      </c>
      <c r="M512" s="1" t="s">
        <v>3145</v>
      </c>
      <c r="N512" s="1" t="s">
        <v>2951</v>
      </c>
    </row>
    <row r="513" spans="1:14" x14ac:dyDescent="0.25">
      <c r="A513" s="1">
        <v>7600</v>
      </c>
      <c r="B513" s="1">
        <v>13562</v>
      </c>
      <c r="C513" s="1" t="s">
        <v>3506</v>
      </c>
      <c r="D513" s="1" t="s">
        <v>1355</v>
      </c>
      <c r="E513" s="1" t="s">
        <v>3507</v>
      </c>
      <c r="F513" s="1">
        <v>123</v>
      </c>
      <c r="G513" s="1" t="s">
        <v>812</v>
      </c>
      <c r="H513" s="1" t="s">
        <v>10</v>
      </c>
      <c r="I513" s="1" t="s">
        <v>2017</v>
      </c>
      <c r="J513" s="1" t="s">
        <v>1358</v>
      </c>
      <c r="K513" s="1" t="s">
        <v>2409</v>
      </c>
      <c r="L513" s="1" t="s">
        <v>3508</v>
      </c>
      <c r="M513" s="1" t="s">
        <v>2956</v>
      </c>
      <c r="N513" s="1" t="s">
        <v>2951</v>
      </c>
    </row>
    <row r="514" spans="1:14" x14ac:dyDescent="0.25">
      <c r="A514" s="1">
        <v>7405</v>
      </c>
      <c r="B514" s="1">
        <v>5000160205</v>
      </c>
      <c r="C514" s="1" t="s">
        <v>3509</v>
      </c>
      <c r="D514" s="1" t="s">
        <v>1355</v>
      </c>
      <c r="E514" s="1" t="s">
        <v>3510</v>
      </c>
      <c r="F514" s="1">
        <v>131</v>
      </c>
      <c r="G514" s="1" t="s">
        <v>812</v>
      </c>
      <c r="H514" s="1" t="s">
        <v>10</v>
      </c>
      <c r="I514" s="1" t="s">
        <v>2017</v>
      </c>
      <c r="J514" s="1" t="s">
        <v>1358</v>
      </c>
      <c r="K514" s="1" t="s">
        <v>2409</v>
      </c>
      <c r="L514" s="1" t="s">
        <v>3511</v>
      </c>
      <c r="M514" s="1" t="s">
        <v>2956</v>
      </c>
      <c r="N514" s="1" t="s">
        <v>2951</v>
      </c>
    </row>
    <row r="515" spans="1:14" s="2" customFormat="1" x14ac:dyDescent="0.25">
      <c r="A515" s="1">
        <v>7901</v>
      </c>
      <c r="B515" s="1">
        <v>15788</v>
      </c>
      <c r="C515" s="1" t="s">
        <v>3512</v>
      </c>
      <c r="D515" s="1" t="s">
        <v>1355</v>
      </c>
      <c r="E515" s="1" t="s">
        <v>3513</v>
      </c>
      <c r="F515" s="1">
        <v>113</v>
      </c>
      <c r="G515" s="1" t="s">
        <v>812</v>
      </c>
      <c r="H515" s="1"/>
      <c r="I515" s="1" t="s">
        <v>2017</v>
      </c>
      <c r="J515" s="1" t="s">
        <v>1358</v>
      </c>
      <c r="K515" s="1" t="s">
        <v>2409</v>
      </c>
      <c r="L515" s="1" t="s">
        <v>3514</v>
      </c>
      <c r="M515" s="1" t="s">
        <v>2965</v>
      </c>
      <c r="N515" s="1" t="s">
        <v>2951</v>
      </c>
    </row>
    <row r="516" spans="1:14" s="2" customFormat="1" x14ac:dyDescent="0.25">
      <c r="A516" s="1">
        <v>4067</v>
      </c>
      <c r="B516" s="1">
        <v>27990</v>
      </c>
      <c r="C516" s="1" t="s">
        <v>3515</v>
      </c>
      <c r="D516" s="1" t="s">
        <v>1355</v>
      </c>
      <c r="E516" s="1">
        <v>1044230</v>
      </c>
      <c r="F516" s="1">
        <v>318</v>
      </c>
      <c r="G516" s="1" t="s">
        <v>505</v>
      </c>
      <c r="H516" s="1"/>
      <c r="I516" s="1" t="s">
        <v>1357</v>
      </c>
      <c r="J516" s="1" t="s">
        <v>1358</v>
      </c>
      <c r="K516" s="1" t="s">
        <v>3516</v>
      </c>
      <c r="L516" s="1" t="s">
        <v>3517</v>
      </c>
      <c r="M516" s="1" t="s">
        <v>2950</v>
      </c>
      <c r="N516" s="1" t="s">
        <v>2951</v>
      </c>
    </row>
    <row r="517" spans="1:14" x14ac:dyDescent="0.25">
      <c r="A517" s="1">
        <v>4662</v>
      </c>
      <c r="B517" s="1">
        <v>25359</v>
      </c>
      <c r="C517" s="1" t="s">
        <v>3518</v>
      </c>
      <c r="D517" s="1" t="s">
        <v>1355</v>
      </c>
      <c r="E517" s="1" t="s">
        <v>3519</v>
      </c>
      <c r="F517" s="1">
        <v>269</v>
      </c>
      <c r="G517" s="1" t="s">
        <v>505</v>
      </c>
      <c r="H517" s="1" t="s">
        <v>10</v>
      </c>
      <c r="I517" s="1" t="s">
        <v>1397</v>
      </c>
      <c r="J517" s="1" t="s">
        <v>1385</v>
      </c>
      <c r="K517" s="1" t="s">
        <v>3520</v>
      </c>
      <c r="L517" s="1" t="s">
        <v>2239</v>
      </c>
      <c r="M517" s="1" t="s">
        <v>3521</v>
      </c>
      <c r="N517" s="1" t="s">
        <v>2951</v>
      </c>
    </row>
    <row r="518" spans="1:14" x14ac:dyDescent="0.25">
      <c r="A518" s="1">
        <v>3879</v>
      </c>
      <c r="B518" s="1">
        <v>22599</v>
      </c>
      <c r="C518" s="1" t="s">
        <v>3522</v>
      </c>
      <c r="D518" s="1" t="s">
        <v>1355</v>
      </c>
      <c r="E518" s="1" t="s">
        <v>3523</v>
      </c>
      <c r="F518" s="1">
        <v>337</v>
      </c>
      <c r="G518" s="1" t="s">
        <v>505</v>
      </c>
      <c r="H518" s="1" t="s">
        <v>10</v>
      </c>
      <c r="I518" s="1" t="s">
        <v>1397</v>
      </c>
      <c r="J518" s="1" t="s">
        <v>1385</v>
      </c>
      <c r="K518" s="1" t="s">
        <v>3524</v>
      </c>
      <c r="L518" s="1" t="s">
        <v>2191</v>
      </c>
      <c r="M518" s="1" t="s">
        <v>3525</v>
      </c>
      <c r="N518" s="1" t="s">
        <v>2951</v>
      </c>
    </row>
    <row r="519" spans="1:14" x14ac:dyDescent="0.25">
      <c r="A519" s="1">
        <v>7028</v>
      </c>
      <c r="B519" s="1">
        <v>21100823466</v>
      </c>
      <c r="C519" s="1" t="s">
        <v>3526</v>
      </c>
      <c r="D519" s="1" t="s">
        <v>1355</v>
      </c>
      <c r="E519" s="1" t="s">
        <v>3527</v>
      </c>
      <c r="F519" s="1">
        <v>145</v>
      </c>
      <c r="G519" s="1" t="s">
        <v>812</v>
      </c>
      <c r="H519" s="1" t="s">
        <v>10</v>
      </c>
      <c r="I519" s="1" t="s">
        <v>2017</v>
      </c>
      <c r="J519" s="1" t="s">
        <v>1358</v>
      </c>
      <c r="K519" s="1" t="s">
        <v>1672</v>
      </c>
      <c r="L519" s="1" t="s">
        <v>1765</v>
      </c>
      <c r="M519" s="1" t="s">
        <v>3528</v>
      </c>
      <c r="N519" s="1" t="s">
        <v>2951</v>
      </c>
    </row>
    <row r="520" spans="1:14" x14ac:dyDescent="0.25">
      <c r="A520" s="1">
        <v>8115</v>
      </c>
      <c r="B520" s="1">
        <v>15103</v>
      </c>
      <c r="C520" s="1" t="s">
        <v>3529</v>
      </c>
      <c r="D520" s="1" t="s">
        <v>1355</v>
      </c>
      <c r="E520" s="1" t="s">
        <v>3530</v>
      </c>
      <c r="F520" s="1">
        <v>106</v>
      </c>
      <c r="G520" s="1" t="s">
        <v>812</v>
      </c>
      <c r="H520" s="1" t="s">
        <v>10</v>
      </c>
      <c r="I520" s="1" t="s">
        <v>1504</v>
      </c>
      <c r="J520" s="1" t="s">
        <v>1358</v>
      </c>
      <c r="K520" s="1" t="s">
        <v>3531</v>
      </c>
      <c r="L520" s="1" t="s">
        <v>3532</v>
      </c>
      <c r="M520" s="1" t="s">
        <v>3533</v>
      </c>
      <c r="N520" s="1" t="s">
        <v>2951</v>
      </c>
    </row>
    <row r="521" spans="1:14" x14ac:dyDescent="0.25">
      <c r="A521" s="1">
        <v>3803</v>
      </c>
      <c r="B521" s="1">
        <v>19700174681</v>
      </c>
      <c r="C521" s="1" t="s">
        <v>3534</v>
      </c>
      <c r="D521" s="1" t="s">
        <v>1355</v>
      </c>
      <c r="E521" s="1" t="s">
        <v>3535</v>
      </c>
      <c r="F521" s="1">
        <v>344</v>
      </c>
      <c r="G521" s="1" t="s">
        <v>505</v>
      </c>
      <c r="H521" s="1" t="s">
        <v>10</v>
      </c>
      <c r="I521" s="1" t="s">
        <v>1357</v>
      </c>
      <c r="J521" s="1" t="s">
        <v>1358</v>
      </c>
      <c r="K521" s="1" t="s">
        <v>3536</v>
      </c>
      <c r="L521" s="1" t="s">
        <v>1697</v>
      </c>
      <c r="M521" s="1" t="s">
        <v>3537</v>
      </c>
      <c r="N521" s="1" t="s">
        <v>2951</v>
      </c>
    </row>
    <row r="522" spans="1:14" x14ac:dyDescent="0.25">
      <c r="A522" s="1">
        <v>4579</v>
      </c>
      <c r="B522" s="1">
        <v>20605</v>
      </c>
      <c r="C522" s="1" t="s">
        <v>3538</v>
      </c>
      <c r="D522" s="1" t="s">
        <v>1355</v>
      </c>
      <c r="E522" s="1" t="s">
        <v>3539</v>
      </c>
      <c r="F522" s="1">
        <v>275</v>
      </c>
      <c r="G522" s="1" t="s">
        <v>505</v>
      </c>
      <c r="H522" s="1" t="s">
        <v>10</v>
      </c>
      <c r="I522" s="1" t="s">
        <v>2959</v>
      </c>
      <c r="J522" s="1" t="s">
        <v>1385</v>
      </c>
      <c r="K522" s="1" t="s">
        <v>3540</v>
      </c>
      <c r="L522" s="1" t="s">
        <v>3541</v>
      </c>
      <c r="M522" s="1" t="s">
        <v>2981</v>
      </c>
      <c r="N522" s="1" t="s">
        <v>2951</v>
      </c>
    </row>
    <row r="523" spans="1:14" x14ac:dyDescent="0.25">
      <c r="A523" s="1">
        <v>7173</v>
      </c>
      <c r="B523" s="1">
        <v>21100857406</v>
      </c>
      <c r="C523" s="1" t="s">
        <v>3542</v>
      </c>
      <c r="D523" s="1" t="s">
        <v>1355</v>
      </c>
      <c r="E523" s="1" t="s">
        <v>3543</v>
      </c>
      <c r="F523" s="1">
        <v>140</v>
      </c>
      <c r="G523" s="1" t="s">
        <v>812</v>
      </c>
      <c r="H523" s="1" t="s">
        <v>10</v>
      </c>
      <c r="I523" s="1" t="s">
        <v>1445</v>
      </c>
      <c r="J523" s="1" t="s">
        <v>1378</v>
      </c>
      <c r="K523" s="1" t="s">
        <v>3544</v>
      </c>
      <c r="L523" s="1" t="s">
        <v>1551</v>
      </c>
      <c r="M523" s="1" t="s">
        <v>2965</v>
      </c>
      <c r="N523" s="1" t="s">
        <v>2951</v>
      </c>
    </row>
    <row r="524" spans="1:14" x14ac:dyDescent="0.25">
      <c r="A524" s="1">
        <v>5384</v>
      </c>
      <c r="B524" s="1">
        <v>21100326272</v>
      </c>
      <c r="C524" s="1" t="s">
        <v>3545</v>
      </c>
      <c r="D524" s="1" t="s">
        <v>1355</v>
      </c>
      <c r="E524" s="1">
        <v>15604071</v>
      </c>
      <c r="F524" s="1">
        <v>222</v>
      </c>
      <c r="G524" s="1" t="s">
        <v>812</v>
      </c>
      <c r="H524" s="1" t="s">
        <v>10</v>
      </c>
      <c r="I524" s="1" t="s">
        <v>1445</v>
      </c>
      <c r="J524" s="1" t="s">
        <v>1378</v>
      </c>
      <c r="K524" s="1" t="s">
        <v>3546</v>
      </c>
      <c r="L524" s="1" t="s">
        <v>1524</v>
      </c>
      <c r="M524" s="1" t="s">
        <v>3014</v>
      </c>
      <c r="N524" s="1" t="s">
        <v>2951</v>
      </c>
    </row>
    <row r="525" spans="1:14" s="2" customFormat="1" x14ac:dyDescent="0.25">
      <c r="A525" s="1">
        <v>7369</v>
      </c>
      <c r="B525" s="1">
        <v>21100775478</v>
      </c>
      <c r="C525" s="1" t="s">
        <v>3547</v>
      </c>
      <c r="D525" s="1" t="s">
        <v>1355</v>
      </c>
      <c r="E525" s="1" t="s">
        <v>3548</v>
      </c>
      <c r="F525" s="1">
        <v>132</v>
      </c>
      <c r="G525" s="1" t="s">
        <v>812</v>
      </c>
      <c r="H525" s="1" t="s">
        <v>10</v>
      </c>
      <c r="I525" s="1" t="s">
        <v>1445</v>
      </c>
      <c r="J525" s="1" t="s">
        <v>1378</v>
      </c>
      <c r="K525" s="1" t="s">
        <v>1672</v>
      </c>
      <c r="L525" s="1" t="s">
        <v>1441</v>
      </c>
      <c r="M525" s="1" t="s">
        <v>2956</v>
      </c>
      <c r="N525" s="1" t="s">
        <v>2951</v>
      </c>
    </row>
    <row r="526" spans="1:14" s="2" customFormat="1" x14ac:dyDescent="0.25">
      <c r="A526" s="1">
        <v>6709</v>
      </c>
      <c r="B526" s="1">
        <v>19700175032</v>
      </c>
      <c r="C526" s="1" t="s">
        <v>3549</v>
      </c>
      <c r="D526" s="1" t="s">
        <v>1355</v>
      </c>
      <c r="E526" s="1" t="s">
        <v>3550</v>
      </c>
      <c r="F526" s="1">
        <v>159</v>
      </c>
      <c r="G526" s="1" t="s">
        <v>812</v>
      </c>
      <c r="H526" s="1"/>
      <c r="I526" s="1" t="s">
        <v>1403</v>
      </c>
      <c r="J526" s="1" t="s">
        <v>1404</v>
      </c>
      <c r="K526" s="1" t="s">
        <v>3551</v>
      </c>
      <c r="L526" s="1" t="s">
        <v>1524</v>
      </c>
      <c r="M526" s="1" t="s">
        <v>2965</v>
      </c>
      <c r="N526" s="1" t="s">
        <v>2951</v>
      </c>
    </row>
    <row r="527" spans="1:14" x14ac:dyDescent="0.25">
      <c r="A527" s="1">
        <v>2566</v>
      </c>
      <c r="B527" s="1">
        <v>19317</v>
      </c>
      <c r="C527" s="1" t="s">
        <v>3552</v>
      </c>
      <c r="D527" s="1" t="s">
        <v>1355</v>
      </c>
      <c r="E527" s="1" t="s">
        <v>3553</v>
      </c>
      <c r="F527" s="1">
        <v>523</v>
      </c>
      <c r="G527" s="1" t="s">
        <v>309</v>
      </c>
      <c r="H527" s="1" t="s">
        <v>10</v>
      </c>
      <c r="I527" s="1" t="s">
        <v>1504</v>
      </c>
      <c r="J527" s="1" t="s">
        <v>1358</v>
      </c>
      <c r="K527" s="1" t="s">
        <v>3554</v>
      </c>
      <c r="L527" s="1" t="s">
        <v>2025</v>
      </c>
      <c r="M527" s="1" t="s">
        <v>3555</v>
      </c>
      <c r="N527" s="1" t="s">
        <v>2951</v>
      </c>
    </row>
    <row r="528" spans="1:14" x14ac:dyDescent="0.25">
      <c r="A528" s="1">
        <v>7817</v>
      </c>
      <c r="B528" s="1">
        <v>19400157258</v>
      </c>
      <c r="C528" s="1" t="s">
        <v>3556</v>
      </c>
      <c r="D528" s="1" t="s">
        <v>1355</v>
      </c>
      <c r="E528" s="1" t="s">
        <v>3557</v>
      </c>
      <c r="F528" s="1">
        <v>116</v>
      </c>
      <c r="G528" s="1" t="s">
        <v>812</v>
      </c>
      <c r="H528" s="1" t="s">
        <v>10</v>
      </c>
      <c r="I528" s="1" t="s">
        <v>1614</v>
      </c>
      <c r="J528" s="1" t="s">
        <v>1358</v>
      </c>
      <c r="K528" s="1" t="s">
        <v>3558</v>
      </c>
      <c r="L528" s="1" t="s">
        <v>3559</v>
      </c>
      <c r="M528" s="1" t="s">
        <v>2956</v>
      </c>
      <c r="N528" s="1" t="s">
        <v>2951</v>
      </c>
    </row>
    <row r="529" spans="1:14" x14ac:dyDescent="0.25">
      <c r="A529" s="1">
        <v>3756</v>
      </c>
      <c r="B529" s="1">
        <v>18825</v>
      </c>
      <c r="C529" s="1" t="s">
        <v>3560</v>
      </c>
      <c r="D529" s="1" t="s">
        <v>1355</v>
      </c>
      <c r="E529" s="1" t="s">
        <v>3561</v>
      </c>
      <c r="F529" s="1">
        <v>349</v>
      </c>
      <c r="G529" s="1" t="s">
        <v>505</v>
      </c>
      <c r="H529" s="1" t="s">
        <v>10</v>
      </c>
      <c r="I529" s="1" t="s">
        <v>1357</v>
      </c>
      <c r="J529" s="1" t="s">
        <v>1358</v>
      </c>
      <c r="K529" s="1" t="s">
        <v>3562</v>
      </c>
      <c r="L529" s="1" t="s">
        <v>1723</v>
      </c>
      <c r="M529" s="1" t="s">
        <v>2950</v>
      </c>
      <c r="N529" s="1" t="s">
        <v>2951</v>
      </c>
    </row>
    <row r="530" spans="1:14" x14ac:dyDescent="0.25">
      <c r="A530" s="1">
        <v>2422</v>
      </c>
      <c r="B530" s="1">
        <v>19700201145</v>
      </c>
      <c r="C530" s="1" t="s">
        <v>3563</v>
      </c>
      <c r="D530" s="1" t="s">
        <v>1355</v>
      </c>
      <c r="E530" s="1" t="s">
        <v>3564</v>
      </c>
      <c r="F530" s="1">
        <v>550</v>
      </c>
      <c r="G530" s="1" t="s">
        <v>309</v>
      </c>
      <c r="H530" s="1" t="s">
        <v>10</v>
      </c>
      <c r="I530" s="1" t="s">
        <v>1422</v>
      </c>
      <c r="J530" s="1" t="s">
        <v>1371</v>
      </c>
      <c r="K530" s="1" t="s">
        <v>1712</v>
      </c>
      <c r="L530" s="1" t="s">
        <v>1563</v>
      </c>
      <c r="M530" s="1" t="s">
        <v>3343</v>
      </c>
      <c r="N530" s="1" t="s">
        <v>2951</v>
      </c>
    </row>
    <row r="531" spans="1:14" x14ac:dyDescent="0.25">
      <c r="A531" s="1">
        <v>2355</v>
      </c>
      <c r="B531" s="1">
        <v>5300152206</v>
      </c>
      <c r="C531" s="1" t="s">
        <v>3565</v>
      </c>
      <c r="D531" s="1" t="s">
        <v>1355</v>
      </c>
      <c r="E531" s="1" t="s">
        <v>3566</v>
      </c>
      <c r="F531" s="1">
        <v>565</v>
      </c>
      <c r="G531" s="1" t="s">
        <v>505</v>
      </c>
      <c r="H531" s="1" t="s">
        <v>10</v>
      </c>
      <c r="I531" s="1" t="s">
        <v>1422</v>
      </c>
      <c r="J531" s="1" t="s">
        <v>1371</v>
      </c>
      <c r="K531" s="1" t="s">
        <v>1712</v>
      </c>
      <c r="L531" s="1" t="s">
        <v>1455</v>
      </c>
      <c r="M531" s="1" t="s">
        <v>3025</v>
      </c>
      <c r="N531" s="1" t="s">
        <v>2951</v>
      </c>
    </row>
    <row r="532" spans="1:14" x14ac:dyDescent="0.25">
      <c r="A532" s="1">
        <v>6476</v>
      </c>
      <c r="B532" s="1">
        <v>19700188357</v>
      </c>
      <c r="C532" s="1" t="s">
        <v>3567</v>
      </c>
      <c r="D532" s="1" t="s">
        <v>1355</v>
      </c>
      <c r="E532" s="1" t="s">
        <v>3568</v>
      </c>
      <c r="F532" s="1">
        <v>169</v>
      </c>
      <c r="G532" s="1" t="s">
        <v>812</v>
      </c>
      <c r="I532" s="1" t="s">
        <v>1357</v>
      </c>
      <c r="J532" s="1" t="s">
        <v>1358</v>
      </c>
      <c r="K532" s="1" t="s">
        <v>3569</v>
      </c>
      <c r="L532" s="1" t="s">
        <v>1563</v>
      </c>
      <c r="M532" s="1" t="s">
        <v>2956</v>
      </c>
      <c r="N532" s="1" t="s">
        <v>2951</v>
      </c>
    </row>
    <row r="533" spans="1:14" x14ac:dyDescent="0.25">
      <c r="A533" s="1">
        <v>7686</v>
      </c>
      <c r="B533" s="1">
        <v>19700174807</v>
      </c>
      <c r="C533" s="1" t="s">
        <v>3570</v>
      </c>
      <c r="D533" s="1" t="s">
        <v>1355</v>
      </c>
      <c r="E533" s="1" t="s">
        <v>3571</v>
      </c>
      <c r="F533" s="1">
        <v>120</v>
      </c>
      <c r="G533" s="1" t="s">
        <v>812</v>
      </c>
      <c r="H533" s="1" t="s">
        <v>10</v>
      </c>
      <c r="I533" s="1" t="s">
        <v>1459</v>
      </c>
      <c r="J533" s="1" t="s">
        <v>1460</v>
      </c>
      <c r="K533" s="1" t="s">
        <v>3572</v>
      </c>
      <c r="L533" s="1" t="s">
        <v>1412</v>
      </c>
      <c r="M533" s="1" t="s">
        <v>2956</v>
      </c>
      <c r="N533" s="1" t="s">
        <v>2951</v>
      </c>
    </row>
    <row r="534" spans="1:14" s="2" customFormat="1" x14ac:dyDescent="0.25">
      <c r="A534" s="1">
        <v>7656</v>
      </c>
      <c r="B534" s="1">
        <v>17300154912</v>
      </c>
      <c r="C534" s="1" t="s">
        <v>3573</v>
      </c>
      <c r="D534" s="1" t="s">
        <v>1355</v>
      </c>
      <c r="E534" s="1" t="s">
        <v>3574</v>
      </c>
      <c r="F534" s="1">
        <v>121</v>
      </c>
      <c r="G534" s="1" t="s">
        <v>812</v>
      </c>
      <c r="H534" s="1"/>
      <c r="I534" s="1" t="s">
        <v>1527</v>
      </c>
      <c r="J534" s="1" t="s">
        <v>1378</v>
      </c>
      <c r="K534" s="1" t="s">
        <v>3575</v>
      </c>
      <c r="L534" s="1" t="s">
        <v>1524</v>
      </c>
      <c r="M534" s="1" t="s">
        <v>2956</v>
      </c>
      <c r="N534" s="1" t="s">
        <v>2951</v>
      </c>
    </row>
    <row r="535" spans="1:14" x14ac:dyDescent="0.25">
      <c r="A535" s="1">
        <v>5999</v>
      </c>
      <c r="B535" s="1">
        <v>21100873054</v>
      </c>
      <c r="C535" s="1" t="s">
        <v>3576</v>
      </c>
      <c r="D535" s="1" t="s">
        <v>1355</v>
      </c>
      <c r="E535" s="1" t="s">
        <v>3577</v>
      </c>
      <c r="F535" s="1">
        <v>192</v>
      </c>
      <c r="G535" s="1" t="s">
        <v>812</v>
      </c>
      <c r="I535" s="1" t="s">
        <v>2312</v>
      </c>
      <c r="J535" s="1" t="s">
        <v>1371</v>
      </c>
      <c r="K535" s="1" t="s">
        <v>3578</v>
      </c>
      <c r="L535" s="1" t="s">
        <v>1641</v>
      </c>
      <c r="M535" s="1" t="s">
        <v>2956</v>
      </c>
      <c r="N535" s="1" t="s">
        <v>2951</v>
      </c>
    </row>
    <row r="536" spans="1:14" x14ac:dyDescent="0.25">
      <c r="A536" s="1">
        <v>7347</v>
      </c>
      <c r="B536" s="1">
        <v>21100857526</v>
      </c>
      <c r="C536" s="1" t="s">
        <v>3579</v>
      </c>
      <c r="D536" s="1" t="s">
        <v>1355</v>
      </c>
      <c r="E536" s="1" t="s">
        <v>3580</v>
      </c>
      <c r="F536" s="1">
        <v>133</v>
      </c>
      <c r="G536" s="1" t="s">
        <v>812</v>
      </c>
      <c r="H536" s="1" t="s">
        <v>10</v>
      </c>
      <c r="I536" s="1" t="s">
        <v>1445</v>
      </c>
      <c r="J536" s="1" t="s">
        <v>1378</v>
      </c>
      <c r="K536" s="1" t="s">
        <v>3581</v>
      </c>
      <c r="L536" s="1" t="s">
        <v>1551</v>
      </c>
      <c r="M536" s="1" t="s">
        <v>3582</v>
      </c>
      <c r="N536" s="1" t="s">
        <v>2951</v>
      </c>
    </row>
    <row r="537" spans="1:14" x14ac:dyDescent="0.25">
      <c r="A537" s="1">
        <v>7605</v>
      </c>
      <c r="B537" s="1">
        <v>19544</v>
      </c>
      <c r="C537" s="1" t="s">
        <v>3583</v>
      </c>
      <c r="D537" s="1" t="s">
        <v>1355</v>
      </c>
      <c r="E537" s="1" t="s">
        <v>3584</v>
      </c>
      <c r="F537" s="1">
        <v>123</v>
      </c>
      <c r="G537" s="1" t="s">
        <v>812</v>
      </c>
      <c r="H537" s="1" t="s">
        <v>10</v>
      </c>
      <c r="I537" s="1" t="s">
        <v>1527</v>
      </c>
      <c r="J537" s="1" t="s">
        <v>1378</v>
      </c>
      <c r="K537" s="1" t="s">
        <v>3585</v>
      </c>
      <c r="L537" s="1" t="s">
        <v>3021</v>
      </c>
      <c r="M537" s="1" t="s">
        <v>2956</v>
      </c>
      <c r="N537" s="1" t="s">
        <v>2951</v>
      </c>
    </row>
    <row r="538" spans="1:14" x14ac:dyDescent="0.25">
      <c r="A538" s="1">
        <v>3768</v>
      </c>
      <c r="B538" s="1">
        <v>6100153022</v>
      </c>
      <c r="C538" s="1" t="s">
        <v>3586</v>
      </c>
      <c r="D538" s="1" t="s">
        <v>1355</v>
      </c>
      <c r="E538" s="1" t="s">
        <v>3587</v>
      </c>
      <c r="F538" s="1">
        <v>348</v>
      </c>
      <c r="G538" s="1" t="s">
        <v>505</v>
      </c>
      <c r="H538" s="1" t="s">
        <v>10</v>
      </c>
      <c r="I538" s="1" t="s">
        <v>1384</v>
      </c>
      <c r="J538" s="1" t="s">
        <v>1385</v>
      </c>
      <c r="K538" s="1" t="s">
        <v>3588</v>
      </c>
      <c r="L538" s="1" t="s">
        <v>1380</v>
      </c>
      <c r="M538" s="1" t="s">
        <v>3589</v>
      </c>
      <c r="N538" s="1" t="s">
        <v>2951</v>
      </c>
    </row>
    <row r="539" spans="1:14" x14ac:dyDescent="0.25">
      <c r="A539" s="1">
        <v>4366</v>
      </c>
      <c r="B539" s="1">
        <v>19900191824</v>
      </c>
      <c r="C539" s="1" t="s">
        <v>3590</v>
      </c>
      <c r="D539" s="1" t="s">
        <v>1355</v>
      </c>
      <c r="E539" s="1" t="s">
        <v>3591</v>
      </c>
      <c r="F539" s="1">
        <v>291</v>
      </c>
      <c r="G539" s="1" t="s">
        <v>505</v>
      </c>
      <c r="H539" s="1" t="s">
        <v>10</v>
      </c>
      <c r="I539" s="1" t="s">
        <v>2645</v>
      </c>
      <c r="J539" s="1" t="s">
        <v>1460</v>
      </c>
      <c r="K539" s="1" t="s">
        <v>2646</v>
      </c>
      <c r="L539" s="1" t="s">
        <v>3592</v>
      </c>
      <c r="M539" s="1" t="s">
        <v>2950</v>
      </c>
      <c r="N539" s="1" t="s">
        <v>2951</v>
      </c>
    </row>
    <row r="540" spans="1:14" x14ac:dyDescent="0.25">
      <c r="A540" s="1">
        <v>7226</v>
      </c>
      <c r="B540" s="1">
        <v>20000195026</v>
      </c>
      <c r="C540" s="1" t="s">
        <v>3593</v>
      </c>
      <c r="D540" s="1" t="s">
        <v>1355</v>
      </c>
      <c r="E540" s="1" t="s">
        <v>3594</v>
      </c>
      <c r="F540" s="1">
        <v>138</v>
      </c>
      <c r="G540" s="1" t="s">
        <v>812</v>
      </c>
      <c r="H540" s="1" t="s">
        <v>10</v>
      </c>
      <c r="I540" s="1" t="s">
        <v>1357</v>
      </c>
      <c r="J540" s="1" t="s">
        <v>1358</v>
      </c>
      <c r="K540" s="1" t="s">
        <v>3595</v>
      </c>
      <c r="L540" s="1" t="s">
        <v>1412</v>
      </c>
      <c r="M540" s="1" t="s">
        <v>3596</v>
      </c>
      <c r="N540" s="1" t="s">
        <v>2951</v>
      </c>
    </row>
    <row r="541" spans="1:14" x14ac:dyDescent="0.25">
      <c r="A541" s="1">
        <v>2301</v>
      </c>
      <c r="B541" s="1">
        <v>19613</v>
      </c>
      <c r="C541" s="1" t="s">
        <v>3597</v>
      </c>
      <c r="D541" s="1" t="s">
        <v>1355</v>
      </c>
      <c r="E541" s="1" t="s">
        <v>3598</v>
      </c>
      <c r="F541" s="1">
        <v>575</v>
      </c>
      <c r="G541" s="1" t="s">
        <v>309</v>
      </c>
      <c r="H541" s="1" t="s">
        <v>10</v>
      </c>
      <c r="I541" s="1" t="s">
        <v>2459</v>
      </c>
      <c r="J541" s="1" t="s">
        <v>1385</v>
      </c>
      <c r="K541" s="1" t="s">
        <v>3599</v>
      </c>
      <c r="L541" s="1" t="s">
        <v>2431</v>
      </c>
      <c r="M541" s="1" t="s">
        <v>3368</v>
      </c>
      <c r="N541" s="1" t="s">
        <v>2951</v>
      </c>
    </row>
    <row r="542" spans="1:14" x14ac:dyDescent="0.25">
      <c r="A542" s="1">
        <v>3361</v>
      </c>
      <c r="B542" s="1">
        <v>21100243805</v>
      </c>
      <c r="C542" s="1" t="s">
        <v>3600</v>
      </c>
      <c r="D542" s="1" t="s">
        <v>1355</v>
      </c>
      <c r="E542" s="1" t="s">
        <v>3601</v>
      </c>
      <c r="F542" s="1">
        <v>398</v>
      </c>
      <c r="G542" s="1" t="s">
        <v>505</v>
      </c>
      <c r="H542" s="1" t="s">
        <v>10</v>
      </c>
      <c r="I542" s="1" t="s">
        <v>1422</v>
      </c>
      <c r="J542" s="1" t="s">
        <v>1371</v>
      </c>
      <c r="K542" s="1" t="s">
        <v>1712</v>
      </c>
      <c r="L542" s="1" t="s">
        <v>3602</v>
      </c>
      <c r="M542" s="1" t="s">
        <v>3274</v>
      </c>
      <c r="N542" s="1" t="s">
        <v>2951</v>
      </c>
    </row>
    <row r="543" spans="1:14" x14ac:dyDescent="0.25">
      <c r="A543" s="1">
        <v>2866</v>
      </c>
      <c r="B543" s="1">
        <v>130096</v>
      </c>
      <c r="C543" s="1" t="s">
        <v>3603</v>
      </c>
      <c r="D543" s="1" t="s">
        <v>1355</v>
      </c>
      <c r="E543" s="1">
        <v>10284559</v>
      </c>
      <c r="F543" s="1">
        <v>469</v>
      </c>
      <c r="G543" s="1" t="s">
        <v>309</v>
      </c>
      <c r="I543" s="1" t="s">
        <v>1691</v>
      </c>
      <c r="J543" s="1" t="s">
        <v>1371</v>
      </c>
      <c r="K543" s="1" t="s">
        <v>3604</v>
      </c>
      <c r="L543" s="1" t="s">
        <v>1393</v>
      </c>
      <c r="M543" s="1" t="s">
        <v>3421</v>
      </c>
      <c r="N543" s="1" t="s">
        <v>2951</v>
      </c>
    </row>
    <row r="544" spans="1:14" x14ac:dyDescent="0.25">
      <c r="A544" s="1">
        <v>7659</v>
      </c>
      <c r="B544" s="1">
        <v>19700174882</v>
      </c>
      <c r="C544" s="1" t="s">
        <v>3605</v>
      </c>
      <c r="D544" s="1" t="s">
        <v>1355</v>
      </c>
      <c r="E544" s="1" t="s">
        <v>3606</v>
      </c>
      <c r="F544" s="1">
        <v>121</v>
      </c>
      <c r="G544" s="1" t="s">
        <v>812</v>
      </c>
      <c r="H544" s="1" t="s">
        <v>10</v>
      </c>
      <c r="I544" s="1" t="s">
        <v>1459</v>
      </c>
      <c r="J544" s="1" t="s">
        <v>1460</v>
      </c>
      <c r="K544" s="1" t="s">
        <v>2954</v>
      </c>
      <c r="L544" s="1" t="s">
        <v>1524</v>
      </c>
      <c r="M544" s="1" t="s">
        <v>2956</v>
      </c>
      <c r="N544" s="1" t="s">
        <v>2951</v>
      </c>
    </row>
    <row r="545" spans="1:14" x14ac:dyDescent="0.25">
      <c r="A545" s="1">
        <v>6516</v>
      </c>
      <c r="B545" s="1">
        <v>16360</v>
      </c>
      <c r="C545" s="1" t="s">
        <v>3607</v>
      </c>
      <c r="D545" s="1" t="s">
        <v>1355</v>
      </c>
      <c r="E545" s="1" t="s">
        <v>3608</v>
      </c>
      <c r="F545" s="1">
        <v>167</v>
      </c>
      <c r="G545" s="1" t="s">
        <v>812</v>
      </c>
      <c r="H545" s="1" t="s">
        <v>10</v>
      </c>
      <c r="I545" s="1" t="s">
        <v>3609</v>
      </c>
      <c r="J545" s="1" t="s">
        <v>1385</v>
      </c>
      <c r="K545" s="1" t="s">
        <v>3610</v>
      </c>
      <c r="L545" s="1" t="s">
        <v>2496</v>
      </c>
      <c r="M545" s="1" t="s">
        <v>2956</v>
      </c>
      <c r="N545" s="1" t="s">
        <v>2951</v>
      </c>
    </row>
    <row r="546" spans="1:14" x14ac:dyDescent="0.25">
      <c r="A546" s="1">
        <v>2406</v>
      </c>
      <c r="B546" s="1">
        <v>21100201082</v>
      </c>
      <c r="C546" s="1" t="s">
        <v>3611</v>
      </c>
      <c r="D546" s="1" t="s">
        <v>1355</v>
      </c>
      <c r="E546" s="1" t="s">
        <v>3612</v>
      </c>
      <c r="F546" s="1">
        <v>553</v>
      </c>
      <c r="G546" s="1" t="s">
        <v>309</v>
      </c>
      <c r="H546" s="1" t="s">
        <v>10</v>
      </c>
      <c r="I546" s="1" t="s">
        <v>1357</v>
      </c>
      <c r="J546" s="1" t="s">
        <v>1358</v>
      </c>
      <c r="K546" s="1" t="s">
        <v>3613</v>
      </c>
      <c r="L546" s="1" t="s">
        <v>1563</v>
      </c>
      <c r="M546" s="1" t="s">
        <v>3614</v>
      </c>
      <c r="N546" s="1" t="s">
        <v>2951</v>
      </c>
    </row>
    <row r="547" spans="1:14" x14ac:dyDescent="0.25">
      <c r="A547" s="1">
        <v>6266</v>
      </c>
      <c r="B547" s="1">
        <v>21100780547</v>
      </c>
      <c r="C547" s="1" t="s">
        <v>3615</v>
      </c>
      <c r="D547" s="1" t="s">
        <v>1355</v>
      </c>
      <c r="E547" s="1" t="s">
        <v>3616</v>
      </c>
      <c r="F547" s="1">
        <v>179</v>
      </c>
      <c r="G547" s="1" t="s">
        <v>812</v>
      </c>
      <c r="H547" s="1" t="s">
        <v>10</v>
      </c>
      <c r="I547" s="1" t="s">
        <v>1445</v>
      </c>
      <c r="J547" s="1" t="s">
        <v>1378</v>
      </c>
      <c r="K547" s="1" t="s">
        <v>3389</v>
      </c>
      <c r="L547" s="1" t="s">
        <v>3617</v>
      </c>
      <c r="M547" s="1" t="s">
        <v>3618</v>
      </c>
      <c r="N547" s="1" t="s">
        <v>2951</v>
      </c>
    </row>
    <row r="548" spans="1:14" x14ac:dyDescent="0.25">
      <c r="A548" s="1">
        <v>1810</v>
      </c>
      <c r="B548" s="1">
        <v>98416</v>
      </c>
      <c r="C548" s="1" t="s">
        <v>3619</v>
      </c>
      <c r="D548" s="1" t="s">
        <v>1355</v>
      </c>
      <c r="E548" s="1" t="s">
        <v>3620</v>
      </c>
      <c r="F548" s="1">
        <v>689</v>
      </c>
      <c r="G548" s="1" t="s">
        <v>309</v>
      </c>
      <c r="H548" s="1" t="s">
        <v>10</v>
      </c>
      <c r="I548" s="1" t="s">
        <v>1991</v>
      </c>
      <c r="J548" s="1" t="s">
        <v>1371</v>
      </c>
      <c r="K548" s="1" t="s">
        <v>3621</v>
      </c>
      <c r="L548" s="1" t="s">
        <v>3622</v>
      </c>
      <c r="M548" s="1" t="s">
        <v>3623</v>
      </c>
      <c r="N548" s="1" t="s">
        <v>2951</v>
      </c>
    </row>
    <row r="549" spans="1:14" x14ac:dyDescent="0.25">
      <c r="A549" s="1">
        <v>5405</v>
      </c>
      <c r="B549" s="1">
        <v>93511</v>
      </c>
      <c r="C549" s="1" t="s">
        <v>3624</v>
      </c>
      <c r="D549" s="1" t="s">
        <v>1355</v>
      </c>
      <c r="E549" s="1" t="s">
        <v>3625</v>
      </c>
      <c r="F549" s="1">
        <v>221</v>
      </c>
      <c r="G549" s="1" t="s">
        <v>812</v>
      </c>
      <c r="H549" s="1" t="s">
        <v>10</v>
      </c>
      <c r="I549" s="1" t="s">
        <v>1885</v>
      </c>
      <c r="J549" s="1" t="s">
        <v>1460</v>
      </c>
      <c r="K549" s="1" t="s">
        <v>3626</v>
      </c>
      <c r="L549" s="1" t="s">
        <v>2239</v>
      </c>
      <c r="M549" s="1" t="s">
        <v>3014</v>
      </c>
      <c r="N549" s="1" t="s">
        <v>2951</v>
      </c>
    </row>
    <row r="550" spans="1:14" x14ac:dyDescent="0.25">
      <c r="A550" s="1">
        <v>4980</v>
      </c>
      <c r="B550" s="1">
        <v>21100875599</v>
      </c>
      <c r="C550" s="1" t="s">
        <v>3627</v>
      </c>
      <c r="D550" s="1" t="s">
        <v>1355</v>
      </c>
      <c r="E550" s="1" t="s">
        <v>3628</v>
      </c>
      <c r="F550" s="1">
        <v>247</v>
      </c>
      <c r="G550" s="1" t="s">
        <v>505</v>
      </c>
      <c r="H550" s="1" t="s">
        <v>10</v>
      </c>
      <c r="I550" s="1" t="s">
        <v>1885</v>
      </c>
      <c r="J550" s="1" t="s">
        <v>1460</v>
      </c>
      <c r="K550" s="1" t="s">
        <v>1712</v>
      </c>
      <c r="L550" s="1" t="s">
        <v>1429</v>
      </c>
      <c r="M550" s="1" t="s">
        <v>3629</v>
      </c>
      <c r="N550" s="1" t="s">
        <v>2951</v>
      </c>
    </row>
    <row r="551" spans="1:14" x14ac:dyDescent="0.25">
      <c r="A551" s="1">
        <v>3680</v>
      </c>
      <c r="B551" s="1">
        <v>93144</v>
      </c>
      <c r="C551" s="1" t="s">
        <v>3630</v>
      </c>
      <c r="D551" s="1" t="s">
        <v>1355</v>
      </c>
      <c r="E551" s="1" t="s">
        <v>3631</v>
      </c>
      <c r="F551" s="1">
        <v>358</v>
      </c>
      <c r="G551" s="1" t="s">
        <v>505</v>
      </c>
      <c r="H551" s="1" t="s">
        <v>10</v>
      </c>
      <c r="I551" s="1" t="s">
        <v>1422</v>
      </c>
      <c r="J551" s="1" t="s">
        <v>1371</v>
      </c>
      <c r="K551" s="1" t="s">
        <v>1712</v>
      </c>
      <c r="L551" s="1" t="s">
        <v>1366</v>
      </c>
      <c r="M551" s="1" t="s">
        <v>2950</v>
      </c>
      <c r="N551" s="1" t="s">
        <v>2951</v>
      </c>
    </row>
    <row r="552" spans="1:14" x14ac:dyDescent="0.25">
      <c r="A552" s="1">
        <v>1190</v>
      </c>
      <c r="B552" s="1">
        <v>21100853506</v>
      </c>
      <c r="C552" s="1" t="s">
        <v>3632</v>
      </c>
      <c r="D552" s="1" t="s">
        <v>1355</v>
      </c>
      <c r="E552" s="1" t="s">
        <v>3633</v>
      </c>
      <c r="F552" s="1">
        <v>902</v>
      </c>
      <c r="G552" s="1" t="s">
        <v>6</v>
      </c>
      <c r="H552" s="1" t="s">
        <v>10</v>
      </c>
      <c r="I552" s="1" t="s">
        <v>1991</v>
      </c>
      <c r="J552" s="1" t="s">
        <v>1371</v>
      </c>
      <c r="K552" s="1" t="s">
        <v>3634</v>
      </c>
      <c r="L552" s="1" t="s">
        <v>1475</v>
      </c>
      <c r="M552" s="1" t="s">
        <v>3635</v>
      </c>
      <c r="N552" s="1" t="s">
        <v>2951</v>
      </c>
    </row>
    <row r="553" spans="1:14" x14ac:dyDescent="0.25">
      <c r="A553" s="1">
        <v>6247</v>
      </c>
      <c r="B553" s="1">
        <v>19700175262</v>
      </c>
      <c r="C553" s="1" t="s">
        <v>3636</v>
      </c>
      <c r="D553" s="1" t="s">
        <v>1355</v>
      </c>
      <c r="E553" s="1" t="s">
        <v>3637</v>
      </c>
      <c r="F553" s="1">
        <v>180</v>
      </c>
      <c r="G553" s="1" t="s">
        <v>505</v>
      </c>
      <c r="H553" s="1" t="s">
        <v>10</v>
      </c>
      <c r="I553" s="1" t="s">
        <v>1545</v>
      </c>
      <c r="J553" s="1" t="s">
        <v>1385</v>
      </c>
      <c r="K553" s="1" t="s">
        <v>1712</v>
      </c>
      <c r="L553" s="1" t="s">
        <v>1450</v>
      </c>
      <c r="M553" s="1" t="s">
        <v>3215</v>
      </c>
      <c r="N553" s="1" t="s">
        <v>2951</v>
      </c>
    </row>
    <row r="554" spans="1:14" x14ac:dyDescent="0.25">
      <c r="A554" s="1">
        <v>3376</v>
      </c>
      <c r="B554" s="1">
        <v>6400153170</v>
      </c>
      <c r="C554" s="1" t="s">
        <v>3638</v>
      </c>
      <c r="D554" s="1" t="s">
        <v>1355</v>
      </c>
      <c r="E554" s="1" t="s">
        <v>3639</v>
      </c>
      <c r="F554" s="1">
        <v>396</v>
      </c>
      <c r="G554" s="1" t="s">
        <v>505</v>
      </c>
      <c r="H554" s="1" t="s">
        <v>10</v>
      </c>
      <c r="I554" s="1" t="s">
        <v>1459</v>
      </c>
      <c r="J554" s="1" t="s">
        <v>1460</v>
      </c>
      <c r="K554" s="1" t="s">
        <v>3640</v>
      </c>
      <c r="L554" s="1" t="s">
        <v>1380</v>
      </c>
      <c r="M554" s="1" t="s">
        <v>3215</v>
      </c>
      <c r="N554" s="1" t="s">
        <v>2951</v>
      </c>
    </row>
    <row r="555" spans="1:14" x14ac:dyDescent="0.25">
      <c r="A555" s="1">
        <v>7095</v>
      </c>
      <c r="B555" s="1">
        <v>21100783507</v>
      </c>
      <c r="C555" s="1" t="s">
        <v>3641</v>
      </c>
      <c r="D555" s="1" t="s">
        <v>1355</v>
      </c>
      <c r="E555" s="1" t="s">
        <v>3642</v>
      </c>
      <c r="F555" s="1">
        <v>143</v>
      </c>
      <c r="G555" s="1" t="s">
        <v>812</v>
      </c>
      <c r="H555" s="1" t="s">
        <v>10</v>
      </c>
      <c r="I555" s="1" t="s">
        <v>1445</v>
      </c>
      <c r="J555" s="1" t="s">
        <v>1378</v>
      </c>
      <c r="K555" s="1" t="s">
        <v>1672</v>
      </c>
      <c r="L555" s="1" t="s">
        <v>1429</v>
      </c>
      <c r="M555" s="1" t="s">
        <v>3643</v>
      </c>
      <c r="N555" s="1" t="s">
        <v>2951</v>
      </c>
    </row>
    <row r="556" spans="1:14" x14ac:dyDescent="0.25">
      <c r="A556" s="1">
        <v>2418</v>
      </c>
      <c r="B556" s="1">
        <v>21100984218</v>
      </c>
      <c r="C556" s="1" t="s">
        <v>3644</v>
      </c>
      <c r="D556" s="1" t="s">
        <v>1355</v>
      </c>
      <c r="E556" s="1" t="s">
        <v>3645</v>
      </c>
      <c r="F556" s="1">
        <v>551</v>
      </c>
      <c r="G556" s="1" t="s">
        <v>6</v>
      </c>
      <c r="H556" s="1" t="s">
        <v>10</v>
      </c>
      <c r="I556" s="1" t="s">
        <v>1422</v>
      </c>
      <c r="J556" s="1" t="s">
        <v>1371</v>
      </c>
      <c r="K556" s="1" t="s">
        <v>1712</v>
      </c>
      <c r="L556" s="1" t="s">
        <v>1429</v>
      </c>
      <c r="M556" s="1" t="s">
        <v>3322</v>
      </c>
      <c r="N556" s="1" t="s">
        <v>2951</v>
      </c>
    </row>
    <row r="557" spans="1:14" x14ac:dyDescent="0.25">
      <c r="A557" s="1">
        <v>6931</v>
      </c>
      <c r="B557" s="1">
        <v>21101051220</v>
      </c>
      <c r="C557" s="1" t="s">
        <v>3646</v>
      </c>
      <c r="D557" s="1" t="s">
        <v>1355</v>
      </c>
      <c r="E557" s="1" t="s">
        <v>3647</v>
      </c>
      <c r="F557" s="1">
        <v>148</v>
      </c>
      <c r="G557" s="1" t="s">
        <v>812</v>
      </c>
      <c r="H557" s="1" t="s">
        <v>10</v>
      </c>
      <c r="I557" s="1" t="s">
        <v>1991</v>
      </c>
      <c r="J557" s="1" t="s">
        <v>1371</v>
      </c>
      <c r="K557" s="1" t="s">
        <v>3648</v>
      </c>
      <c r="L557" s="1" t="s">
        <v>1622</v>
      </c>
      <c r="M557" s="1" t="s">
        <v>3649</v>
      </c>
      <c r="N557" s="1" t="s">
        <v>3650</v>
      </c>
    </row>
    <row r="558" spans="1:14" x14ac:dyDescent="0.25">
      <c r="A558" s="1">
        <v>3567</v>
      </c>
      <c r="B558" s="1">
        <v>21100199849</v>
      </c>
      <c r="C558" s="1" t="s">
        <v>3651</v>
      </c>
      <c r="D558" s="1" t="s">
        <v>1355</v>
      </c>
      <c r="E558" s="1" t="s">
        <v>3652</v>
      </c>
      <c r="F558" s="1">
        <v>370</v>
      </c>
      <c r="G558" s="1" t="s">
        <v>505</v>
      </c>
      <c r="H558" s="1" t="s">
        <v>10</v>
      </c>
      <c r="I558" s="1" t="s">
        <v>1459</v>
      </c>
      <c r="J558" s="1" t="s">
        <v>1460</v>
      </c>
      <c r="K558" s="1" t="s">
        <v>3237</v>
      </c>
      <c r="L558" s="1" t="s">
        <v>1450</v>
      </c>
      <c r="M558" s="1" t="s">
        <v>3653</v>
      </c>
      <c r="N558" s="1" t="s">
        <v>3650</v>
      </c>
    </row>
    <row r="559" spans="1:14" x14ac:dyDescent="0.25">
      <c r="A559" s="1">
        <v>3145</v>
      </c>
      <c r="B559" s="1">
        <v>19700172802</v>
      </c>
      <c r="C559" s="1" t="s">
        <v>3654</v>
      </c>
      <c r="D559" s="1" t="s">
        <v>1355</v>
      </c>
      <c r="E559" s="1" t="s">
        <v>3655</v>
      </c>
      <c r="F559" s="1">
        <v>428</v>
      </c>
      <c r="G559" s="1" t="s">
        <v>505</v>
      </c>
      <c r="H559" s="1" t="s">
        <v>10</v>
      </c>
      <c r="I559" s="1" t="s">
        <v>1357</v>
      </c>
      <c r="J559" s="1" t="s">
        <v>1358</v>
      </c>
      <c r="K559" s="1" t="s">
        <v>3656</v>
      </c>
      <c r="L559" s="1" t="s">
        <v>1412</v>
      </c>
      <c r="M559" s="1" t="s">
        <v>3657</v>
      </c>
      <c r="N559" s="1" t="s">
        <v>3650</v>
      </c>
    </row>
    <row r="560" spans="1:14" x14ac:dyDescent="0.25">
      <c r="A560" s="1">
        <v>2136</v>
      </c>
      <c r="B560" s="1">
        <v>21100199786</v>
      </c>
      <c r="C560" s="1" t="s">
        <v>3658</v>
      </c>
      <c r="D560" s="1" t="s">
        <v>1355</v>
      </c>
      <c r="E560" s="1" t="s">
        <v>3659</v>
      </c>
      <c r="F560" s="1">
        <v>612</v>
      </c>
      <c r="G560" s="1" t="s">
        <v>309</v>
      </c>
      <c r="H560" s="1" t="s">
        <v>10</v>
      </c>
      <c r="I560" s="1" t="s">
        <v>1991</v>
      </c>
      <c r="J560" s="1" t="s">
        <v>1371</v>
      </c>
      <c r="K560" s="1" t="s">
        <v>3660</v>
      </c>
      <c r="L560" s="1" t="s">
        <v>1450</v>
      </c>
      <c r="M560" s="1" t="s">
        <v>3661</v>
      </c>
      <c r="N560" s="1" t="s">
        <v>3650</v>
      </c>
    </row>
    <row r="561" spans="1:14" x14ac:dyDescent="0.25">
      <c r="A561" s="1">
        <v>3815</v>
      </c>
      <c r="B561" s="1">
        <v>19700201172</v>
      </c>
      <c r="C561" s="1" t="s">
        <v>3662</v>
      </c>
      <c r="D561" s="1" t="s">
        <v>1355</v>
      </c>
      <c r="E561" s="1" t="s">
        <v>3663</v>
      </c>
      <c r="F561" s="1">
        <v>343</v>
      </c>
      <c r="G561" s="1" t="s">
        <v>505</v>
      </c>
      <c r="I561" s="1" t="s">
        <v>1422</v>
      </c>
      <c r="J561" s="1" t="s">
        <v>1371</v>
      </c>
      <c r="K561" s="1" t="s">
        <v>3269</v>
      </c>
      <c r="L561" s="1" t="s">
        <v>1450</v>
      </c>
      <c r="M561" s="1" t="s">
        <v>3664</v>
      </c>
      <c r="N561" s="1" t="s">
        <v>3650</v>
      </c>
    </row>
    <row r="562" spans="1:14" x14ac:dyDescent="0.25">
      <c r="A562" s="1">
        <v>6425</v>
      </c>
      <c r="B562" s="1">
        <v>21100886219</v>
      </c>
      <c r="C562" s="1" t="s">
        <v>3665</v>
      </c>
      <c r="D562" s="1" t="s">
        <v>1355</v>
      </c>
      <c r="E562" s="1" t="s">
        <v>3666</v>
      </c>
      <c r="F562" s="1">
        <v>171</v>
      </c>
      <c r="G562" s="1" t="s">
        <v>812</v>
      </c>
      <c r="H562" s="1" t="s">
        <v>10</v>
      </c>
      <c r="I562" s="1" t="s">
        <v>1422</v>
      </c>
      <c r="J562" s="1" t="s">
        <v>1371</v>
      </c>
      <c r="K562" s="1" t="s">
        <v>1712</v>
      </c>
      <c r="L562" s="1" t="s">
        <v>1641</v>
      </c>
      <c r="M562" s="1" t="s">
        <v>3667</v>
      </c>
      <c r="N562" s="1" t="s">
        <v>3650</v>
      </c>
    </row>
    <row r="563" spans="1:14" x14ac:dyDescent="0.25">
      <c r="A563" s="1">
        <v>3015</v>
      </c>
      <c r="B563" s="1">
        <v>21100242616</v>
      </c>
      <c r="C563" s="1" t="s">
        <v>3668</v>
      </c>
      <c r="D563" s="1" t="s">
        <v>1355</v>
      </c>
      <c r="E563" s="1" t="s">
        <v>3669</v>
      </c>
      <c r="F563" s="1">
        <v>447</v>
      </c>
      <c r="G563" s="1" t="s">
        <v>505</v>
      </c>
      <c r="H563" s="1" t="s">
        <v>10</v>
      </c>
      <c r="I563" s="1" t="s">
        <v>1357</v>
      </c>
      <c r="J563" s="1" t="s">
        <v>1358</v>
      </c>
      <c r="K563" s="1" t="s">
        <v>3670</v>
      </c>
      <c r="L563" s="1" t="s">
        <v>1524</v>
      </c>
      <c r="M563" s="1" t="s">
        <v>3671</v>
      </c>
      <c r="N563" s="1" t="s">
        <v>3650</v>
      </c>
    </row>
    <row r="564" spans="1:14" x14ac:dyDescent="0.25">
      <c r="A564" s="1">
        <v>2056</v>
      </c>
      <c r="B564" s="1">
        <v>21100927219</v>
      </c>
      <c r="C564" s="1" t="s">
        <v>3672</v>
      </c>
      <c r="D564" s="1" t="s">
        <v>1355</v>
      </c>
      <c r="E564" s="1" t="s">
        <v>3673</v>
      </c>
      <c r="F564" s="1">
        <v>631</v>
      </c>
      <c r="G564" s="1" t="s">
        <v>6</v>
      </c>
      <c r="H564" s="1" t="s">
        <v>10</v>
      </c>
      <c r="I564" s="1" t="s">
        <v>1991</v>
      </c>
      <c r="J564" s="1" t="s">
        <v>1371</v>
      </c>
      <c r="K564" s="1" t="s">
        <v>3674</v>
      </c>
      <c r="L564" s="1" t="s">
        <v>1641</v>
      </c>
      <c r="M564" s="1" t="s">
        <v>3675</v>
      </c>
      <c r="N564" s="1" t="s">
        <v>3676</v>
      </c>
    </row>
    <row r="565" spans="1:14" x14ac:dyDescent="0.25">
      <c r="A565" s="1">
        <v>7735</v>
      </c>
      <c r="B565" s="1">
        <v>21101060899</v>
      </c>
      <c r="C565" s="1" t="s">
        <v>3677</v>
      </c>
      <c r="D565" s="1" t="s">
        <v>1355</v>
      </c>
      <c r="E565" s="1" t="s">
        <v>3678</v>
      </c>
      <c r="F565" s="1">
        <v>118</v>
      </c>
      <c r="G565" s="1" t="s">
        <v>812</v>
      </c>
      <c r="H565" s="1" t="s">
        <v>10</v>
      </c>
      <c r="I565" s="1" t="s">
        <v>1422</v>
      </c>
      <c r="J565" s="1" t="s">
        <v>1371</v>
      </c>
      <c r="K565" s="1" t="s">
        <v>1712</v>
      </c>
      <c r="L565" s="1" t="s">
        <v>1551</v>
      </c>
      <c r="M565" s="1" t="s">
        <v>3679</v>
      </c>
      <c r="N565" s="1" t="s">
        <v>3676</v>
      </c>
    </row>
    <row r="566" spans="1:14" s="2" customFormat="1" x14ac:dyDescent="0.25">
      <c r="A566" s="1">
        <v>1369</v>
      </c>
      <c r="B566" s="1">
        <v>21101041552</v>
      </c>
      <c r="C566" s="1" t="s">
        <v>3680</v>
      </c>
      <c r="D566" s="1" t="s">
        <v>1355</v>
      </c>
      <c r="E566" s="1" t="s">
        <v>3681</v>
      </c>
      <c r="F566" s="1">
        <v>830</v>
      </c>
      <c r="G566" s="1" t="s">
        <v>6</v>
      </c>
      <c r="H566" s="1" t="s">
        <v>10</v>
      </c>
      <c r="I566" s="1" t="s">
        <v>1991</v>
      </c>
      <c r="J566" s="1" t="s">
        <v>1371</v>
      </c>
      <c r="K566" s="1" t="s">
        <v>3682</v>
      </c>
      <c r="L566" s="1" t="s">
        <v>2159</v>
      </c>
      <c r="M566" s="1" t="s">
        <v>3683</v>
      </c>
      <c r="N566" s="1" t="s">
        <v>3676</v>
      </c>
    </row>
    <row r="567" spans="1:14" x14ac:dyDescent="0.25">
      <c r="A567" s="1">
        <v>6719</v>
      </c>
      <c r="B567" s="1">
        <v>21100416607</v>
      </c>
      <c r="C567" s="1" t="s">
        <v>3684</v>
      </c>
      <c r="D567" s="1" t="s">
        <v>1355</v>
      </c>
      <c r="E567" s="1" t="s">
        <v>3685</v>
      </c>
      <c r="F567" s="1">
        <v>158</v>
      </c>
      <c r="G567" s="1" t="s">
        <v>812</v>
      </c>
      <c r="H567" s="1" t="s">
        <v>10</v>
      </c>
      <c r="I567" s="1" t="s">
        <v>1397</v>
      </c>
      <c r="J567" s="1" t="s">
        <v>1385</v>
      </c>
      <c r="K567" s="1" t="s">
        <v>3686</v>
      </c>
      <c r="L567" s="1" t="s">
        <v>1441</v>
      </c>
      <c r="M567" s="1" t="s">
        <v>3687</v>
      </c>
      <c r="N567" s="1" t="s">
        <v>3676</v>
      </c>
    </row>
    <row r="568" spans="1:14" x14ac:dyDescent="0.25">
      <c r="A568" s="1">
        <v>6282</v>
      </c>
      <c r="B568" s="1">
        <v>21101041511</v>
      </c>
      <c r="C568" s="1" t="s">
        <v>3688</v>
      </c>
      <c r="D568" s="1" t="s">
        <v>1355</v>
      </c>
      <c r="E568" s="1" t="s">
        <v>3689</v>
      </c>
      <c r="F568" s="1">
        <v>178</v>
      </c>
      <c r="G568" s="1" t="s">
        <v>505</v>
      </c>
      <c r="I568" s="1" t="s">
        <v>1459</v>
      </c>
      <c r="J568" s="1" t="s">
        <v>1460</v>
      </c>
      <c r="K568" s="1" t="s">
        <v>3690</v>
      </c>
      <c r="L568" s="1" t="s">
        <v>1551</v>
      </c>
      <c r="M568" s="1" t="s">
        <v>3691</v>
      </c>
      <c r="N568" s="1" t="s">
        <v>3676</v>
      </c>
    </row>
    <row r="569" spans="1:14" s="2" customFormat="1" x14ac:dyDescent="0.25">
      <c r="A569" s="1">
        <v>5876</v>
      </c>
      <c r="B569" s="1">
        <v>11600153409</v>
      </c>
      <c r="C569" s="1" t="s">
        <v>3692</v>
      </c>
      <c r="D569" s="1" t="s">
        <v>1355</v>
      </c>
      <c r="E569" s="1" t="s">
        <v>3693</v>
      </c>
      <c r="F569" s="1">
        <v>197</v>
      </c>
      <c r="G569" s="1" t="s">
        <v>505</v>
      </c>
      <c r="H569" s="1" t="s">
        <v>10</v>
      </c>
      <c r="I569" s="1" t="s">
        <v>1579</v>
      </c>
      <c r="J569" s="1" t="s">
        <v>1371</v>
      </c>
      <c r="K569" s="1" t="s">
        <v>3694</v>
      </c>
      <c r="L569" s="1" t="s">
        <v>1380</v>
      </c>
      <c r="M569" s="1" t="s">
        <v>3695</v>
      </c>
      <c r="N569" s="1" t="s">
        <v>3676</v>
      </c>
    </row>
    <row r="570" spans="1:14" x14ac:dyDescent="0.25">
      <c r="A570" s="1">
        <v>4934</v>
      </c>
      <c r="B570" s="1">
        <v>28002</v>
      </c>
      <c r="C570" s="1" t="s">
        <v>3696</v>
      </c>
      <c r="D570" s="1" t="s">
        <v>1355</v>
      </c>
      <c r="E570" s="1" t="s">
        <v>3697</v>
      </c>
      <c r="F570" s="1">
        <v>250</v>
      </c>
      <c r="G570" s="1" t="s">
        <v>505</v>
      </c>
      <c r="H570" s="1" t="s">
        <v>10</v>
      </c>
      <c r="I570" s="1" t="s">
        <v>1357</v>
      </c>
      <c r="J570" s="1" t="s">
        <v>1358</v>
      </c>
      <c r="K570" s="1" t="s">
        <v>1672</v>
      </c>
      <c r="L570" s="1" t="s">
        <v>1628</v>
      </c>
      <c r="M570" s="1" t="s">
        <v>3698</v>
      </c>
      <c r="N570" s="1" t="s">
        <v>3676</v>
      </c>
    </row>
    <row r="571" spans="1:14" s="2" customFormat="1" x14ac:dyDescent="0.25">
      <c r="A571" s="1">
        <v>5212</v>
      </c>
      <c r="B571" s="1">
        <v>21811</v>
      </c>
      <c r="C571" s="1" t="s">
        <v>3699</v>
      </c>
      <c r="D571" s="1" t="s">
        <v>1355</v>
      </c>
      <c r="E571" s="1" t="s">
        <v>3700</v>
      </c>
      <c r="F571" s="1">
        <v>231</v>
      </c>
      <c r="G571" s="1" t="s">
        <v>505</v>
      </c>
      <c r="H571" s="1"/>
      <c r="I571" s="1" t="s">
        <v>1397</v>
      </c>
      <c r="J571" s="1" t="s">
        <v>1385</v>
      </c>
      <c r="K571" s="1" t="s">
        <v>3701</v>
      </c>
      <c r="L571" s="1" t="s">
        <v>2239</v>
      </c>
      <c r="M571" s="1" t="s">
        <v>3702</v>
      </c>
      <c r="N571" s="1" t="s">
        <v>3703</v>
      </c>
    </row>
    <row r="572" spans="1:14" s="2" customFormat="1" x14ac:dyDescent="0.25">
      <c r="A572" s="1">
        <v>3263</v>
      </c>
      <c r="B572" s="1">
        <v>21907</v>
      </c>
      <c r="C572" s="1" t="s">
        <v>3704</v>
      </c>
      <c r="D572" s="1" t="s">
        <v>1355</v>
      </c>
      <c r="E572" s="1" t="s">
        <v>3705</v>
      </c>
      <c r="F572" s="1">
        <v>410</v>
      </c>
      <c r="G572" s="1" t="s">
        <v>309</v>
      </c>
      <c r="H572" s="1" t="s">
        <v>10</v>
      </c>
      <c r="I572" s="1" t="s">
        <v>1422</v>
      </c>
      <c r="J572" s="1" t="s">
        <v>1371</v>
      </c>
      <c r="K572" s="1" t="s">
        <v>1712</v>
      </c>
      <c r="L572" s="1" t="s">
        <v>3706</v>
      </c>
      <c r="M572" s="1" t="s">
        <v>3707</v>
      </c>
      <c r="N572" s="1" t="s">
        <v>3703</v>
      </c>
    </row>
    <row r="573" spans="1:14" x14ac:dyDescent="0.25">
      <c r="A573" s="1">
        <v>6142</v>
      </c>
      <c r="B573" s="1">
        <v>21101005186</v>
      </c>
      <c r="C573" s="1" t="s">
        <v>3708</v>
      </c>
      <c r="D573" s="1" t="s">
        <v>1355</v>
      </c>
      <c r="E573" s="1" t="s">
        <v>3709</v>
      </c>
      <c r="F573" s="1">
        <v>185</v>
      </c>
      <c r="G573" s="1" t="s">
        <v>505</v>
      </c>
      <c r="H573" s="1" t="s">
        <v>10</v>
      </c>
      <c r="I573" s="1" t="s">
        <v>1445</v>
      </c>
      <c r="J573" s="1" t="s">
        <v>1378</v>
      </c>
      <c r="K573" s="1" t="s">
        <v>3710</v>
      </c>
      <c r="L573" s="1" t="s">
        <v>1641</v>
      </c>
      <c r="M573" s="1" t="s">
        <v>3711</v>
      </c>
      <c r="N573" s="1" t="s">
        <v>3703</v>
      </c>
    </row>
    <row r="574" spans="1:14" x14ac:dyDescent="0.25">
      <c r="A574" s="1">
        <v>7425</v>
      </c>
      <c r="B574" s="1">
        <v>11700154711</v>
      </c>
      <c r="C574" s="1" t="s">
        <v>3712</v>
      </c>
      <c r="D574" s="1" t="s">
        <v>1355</v>
      </c>
      <c r="E574" s="1" t="s">
        <v>3713</v>
      </c>
      <c r="F574" s="1">
        <v>130</v>
      </c>
      <c r="G574" s="1" t="s">
        <v>812</v>
      </c>
      <c r="H574" s="1" t="s">
        <v>10</v>
      </c>
      <c r="I574" s="1" t="s">
        <v>1397</v>
      </c>
      <c r="J574" s="1" t="s">
        <v>1385</v>
      </c>
      <c r="K574" s="1" t="s">
        <v>1899</v>
      </c>
      <c r="L574" s="1" t="s">
        <v>1524</v>
      </c>
      <c r="M574" s="1" t="s">
        <v>3714</v>
      </c>
      <c r="N574" s="1" t="s">
        <v>3715</v>
      </c>
    </row>
    <row r="575" spans="1:14" s="2" customFormat="1" x14ac:dyDescent="0.25">
      <c r="A575" s="1">
        <v>6701</v>
      </c>
      <c r="B575" s="1">
        <v>5100155040</v>
      </c>
      <c r="C575" s="1" t="s">
        <v>3716</v>
      </c>
      <c r="D575" s="1" t="s">
        <v>1355</v>
      </c>
      <c r="E575" s="1" t="s">
        <v>3717</v>
      </c>
      <c r="F575" s="1">
        <v>159</v>
      </c>
      <c r="G575" s="1" t="s">
        <v>812</v>
      </c>
      <c r="H575" s="1" t="s">
        <v>10</v>
      </c>
      <c r="I575" s="1" t="s">
        <v>1533</v>
      </c>
      <c r="J575" s="1" t="s">
        <v>1378</v>
      </c>
      <c r="K575" s="1" t="s">
        <v>3447</v>
      </c>
      <c r="L575" s="1" t="s">
        <v>1455</v>
      </c>
      <c r="M575" s="1" t="s">
        <v>3718</v>
      </c>
      <c r="N575" s="1" t="s">
        <v>3715</v>
      </c>
    </row>
    <row r="576" spans="1:14" s="2" customFormat="1" x14ac:dyDescent="0.25">
      <c r="A576" s="1">
        <v>6768</v>
      </c>
      <c r="B576" s="1">
        <v>19200157024</v>
      </c>
      <c r="C576" s="1" t="s">
        <v>3719</v>
      </c>
      <c r="D576" s="1" t="s">
        <v>1355</v>
      </c>
      <c r="E576" s="1" t="s">
        <v>3720</v>
      </c>
      <c r="F576" s="1">
        <v>156</v>
      </c>
      <c r="G576" s="1" t="s">
        <v>812</v>
      </c>
      <c r="H576" s="1" t="s">
        <v>10</v>
      </c>
      <c r="I576" s="1" t="s">
        <v>1357</v>
      </c>
      <c r="J576" s="1" t="s">
        <v>1358</v>
      </c>
      <c r="K576" s="1" t="s">
        <v>3721</v>
      </c>
      <c r="L576" s="1" t="s">
        <v>1524</v>
      </c>
      <c r="M576" s="1" t="s">
        <v>3718</v>
      </c>
      <c r="N576" s="1" t="s">
        <v>3715</v>
      </c>
    </row>
    <row r="577" spans="1:14" x14ac:dyDescent="0.25">
      <c r="A577" s="1">
        <v>3682</v>
      </c>
      <c r="B577" s="1">
        <v>21100384222</v>
      </c>
      <c r="C577" s="1" t="s">
        <v>3722</v>
      </c>
      <c r="D577" s="1" t="s">
        <v>1355</v>
      </c>
      <c r="E577" s="1" t="s">
        <v>3723</v>
      </c>
      <c r="F577" s="1">
        <v>357</v>
      </c>
      <c r="G577" s="1" t="s">
        <v>309</v>
      </c>
      <c r="H577" s="1" t="s">
        <v>10</v>
      </c>
      <c r="I577" s="1" t="s">
        <v>2459</v>
      </c>
      <c r="J577" s="1" t="s">
        <v>1385</v>
      </c>
      <c r="K577" s="1" t="s">
        <v>2460</v>
      </c>
      <c r="L577" s="1" t="s">
        <v>1563</v>
      </c>
      <c r="M577" s="1" t="s">
        <v>3724</v>
      </c>
      <c r="N577" s="1" t="s">
        <v>3725</v>
      </c>
    </row>
    <row r="578" spans="1:14" x14ac:dyDescent="0.25">
      <c r="A578" s="1">
        <v>6156</v>
      </c>
      <c r="B578" s="1">
        <v>21101017894</v>
      </c>
      <c r="C578" s="1" t="s">
        <v>3726</v>
      </c>
      <c r="D578" s="1" t="s">
        <v>1355</v>
      </c>
      <c r="E578" s="1" t="s">
        <v>3727</v>
      </c>
      <c r="F578" s="1">
        <v>184</v>
      </c>
      <c r="G578" s="1" t="s">
        <v>505</v>
      </c>
      <c r="H578" s="1" t="s">
        <v>10</v>
      </c>
      <c r="I578" s="1" t="s">
        <v>1422</v>
      </c>
      <c r="J578" s="1" t="s">
        <v>1371</v>
      </c>
      <c r="K578" s="1" t="s">
        <v>1712</v>
      </c>
      <c r="L578" s="1" t="s">
        <v>1429</v>
      </c>
      <c r="M578" s="1" t="s">
        <v>3728</v>
      </c>
      <c r="N578" s="1" t="s">
        <v>3725</v>
      </c>
    </row>
    <row r="579" spans="1:14" x14ac:dyDescent="0.25">
      <c r="A579" s="1">
        <v>4790</v>
      </c>
      <c r="B579" s="1">
        <v>75153</v>
      </c>
      <c r="C579" s="1" t="s">
        <v>3729</v>
      </c>
      <c r="D579" s="1" t="s">
        <v>1355</v>
      </c>
      <c r="E579" s="1" t="s">
        <v>3730</v>
      </c>
      <c r="F579" s="1">
        <v>259</v>
      </c>
      <c r="G579" s="1" t="s">
        <v>505</v>
      </c>
      <c r="I579" s="1" t="s">
        <v>1357</v>
      </c>
      <c r="J579" s="1" t="s">
        <v>1358</v>
      </c>
      <c r="K579" s="1" t="s">
        <v>3731</v>
      </c>
      <c r="L579" s="1" t="s">
        <v>3732</v>
      </c>
      <c r="M579" s="1" t="s">
        <v>3733</v>
      </c>
      <c r="N579" s="1" t="s">
        <v>3725</v>
      </c>
    </row>
    <row r="580" spans="1:14" x14ac:dyDescent="0.25">
      <c r="A580" s="1">
        <v>6113</v>
      </c>
      <c r="B580" s="1">
        <v>21100902663</v>
      </c>
      <c r="C580" s="1" t="s">
        <v>3734</v>
      </c>
      <c r="D580" s="1" t="s">
        <v>1355</v>
      </c>
      <c r="E580" s="1" t="s">
        <v>3735</v>
      </c>
      <c r="F580" s="1">
        <v>186</v>
      </c>
      <c r="G580" s="1" t="s">
        <v>505</v>
      </c>
      <c r="I580" s="1" t="s">
        <v>1357</v>
      </c>
      <c r="J580" s="1" t="s">
        <v>1358</v>
      </c>
      <c r="K580" s="1" t="s">
        <v>1672</v>
      </c>
      <c r="L580" s="1" t="s">
        <v>1641</v>
      </c>
      <c r="M580" s="1" t="s">
        <v>3736</v>
      </c>
      <c r="N580" s="1" t="s">
        <v>3725</v>
      </c>
    </row>
    <row r="581" spans="1:14" x14ac:dyDescent="0.25">
      <c r="A581" s="1">
        <v>7345</v>
      </c>
      <c r="B581" s="1">
        <v>7500153124</v>
      </c>
      <c r="C581" s="1" t="s">
        <v>3737</v>
      </c>
      <c r="D581" s="1" t="s">
        <v>1355</v>
      </c>
      <c r="E581" s="1" t="s">
        <v>3738</v>
      </c>
      <c r="F581" s="1">
        <v>133</v>
      </c>
      <c r="G581" s="1" t="s">
        <v>812</v>
      </c>
      <c r="H581" s="1" t="s">
        <v>10</v>
      </c>
      <c r="I581" s="1" t="s">
        <v>1614</v>
      </c>
      <c r="J581" s="1" t="s">
        <v>1358</v>
      </c>
      <c r="K581" s="1" t="s">
        <v>3739</v>
      </c>
      <c r="L581" s="1" t="s">
        <v>1380</v>
      </c>
      <c r="M581" s="1" t="s">
        <v>3740</v>
      </c>
      <c r="N581" s="1" t="s">
        <v>3725</v>
      </c>
    </row>
    <row r="582" spans="1:14" x14ac:dyDescent="0.25">
      <c r="A582" s="1">
        <v>4409</v>
      </c>
      <c r="B582" s="1">
        <v>5700160328</v>
      </c>
      <c r="C582" s="1" t="s">
        <v>3741</v>
      </c>
      <c r="D582" s="1" t="s">
        <v>1355</v>
      </c>
      <c r="E582" s="1" t="s">
        <v>3742</v>
      </c>
      <c r="F582" s="1">
        <v>288</v>
      </c>
      <c r="G582" s="1" t="s">
        <v>505</v>
      </c>
      <c r="H582" s="1" t="s">
        <v>10</v>
      </c>
      <c r="I582" s="1" t="s">
        <v>1357</v>
      </c>
      <c r="J582" s="1" t="s">
        <v>1358</v>
      </c>
      <c r="K582" s="1" t="s">
        <v>3743</v>
      </c>
      <c r="L582" s="1" t="s">
        <v>1524</v>
      </c>
      <c r="M582" s="1" t="s">
        <v>3744</v>
      </c>
      <c r="N582" s="1" t="s">
        <v>3725</v>
      </c>
    </row>
    <row r="583" spans="1:14" x14ac:dyDescent="0.25">
      <c r="A583" s="1">
        <v>3006</v>
      </c>
      <c r="B583" s="1">
        <v>21100844882</v>
      </c>
      <c r="C583" s="1" t="s">
        <v>3745</v>
      </c>
      <c r="D583" s="1" t="s">
        <v>1355</v>
      </c>
      <c r="E583" s="1" t="s">
        <v>3746</v>
      </c>
      <c r="F583" s="1">
        <v>448</v>
      </c>
      <c r="G583" s="1" t="s">
        <v>309</v>
      </c>
      <c r="H583" s="1" t="s">
        <v>10</v>
      </c>
      <c r="I583" s="1" t="s">
        <v>1991</v>
      </c>
      <c r="J583" s="1" t="s">
        <v>1371</v>
      </c>
      <c r="K583" s="1" t="s">
        <v>3747</v>
      </c>
      <c r="L583" s="1" t="s">
        <v>1475</v>
      </c>
      <c r="M583" s="1" t="s">
        <v>3748</v>
      </c>
      <c r="N583" s="1" t="s">
        <v>3725</v>
      </c>
    </row>
    <row r="584" spans="1:14" s="2" customFormat="1" x14ac:dyDescent="0.25">
      <c r="A584" s="1">
        <v>4173</v>
      </c>
      <c r="B584" s="1">
        <v>18659</v>
      </c>
      <c r="C584" s="1" t="s">
        <v>3749</v>
      </c>
      <c r="D584" s="1" t="s">
        <v>1355</v>
      </c>
      <c r="E584" s="1" t="s">
        <v>3750</v>
      </c>
      <c r="F584" s="1">
        <v>309</v>
      </c>
      <c r="G584" s="1" t="s">
        <v>309</v>
      </c>
      <c r="H584" s="1"/>
      <c r="I584" s="1" t="s">
        <v>1357</v>
      </c>
      <c r="J584" s="1" t="s">
        <v>1358</v>
      </c>
      <c r="K584" s="1" t="s">
        <v>3751</v>
      </c>
      <c r="L584" s="1" t="s">
        <v>3752</v>
      </c>
      <c r="M584" s="1" t="s">
        <v>3753</v>
      </c>
      <c r="N584" s="1" t="s">
        <v>3754</v>
      </c>
    </row>
    <row r="585" spans="1:14" s="2" customFormat="1" x14ac:dyDescent="0.25">
      <c r="A585" s="1">
        <v>5261</v>
      </c>
      <c r="B585" s="1">
        <v>145331</v>
      </c>
      <c r="C585" s="1" t="s">
        <v>3755</v>
      </c>
      <c r="D585" s="1" t="s">
        <v>1355</v>
      </c>
      <c r="E585" s="1" t="s">
        <v>3756</v>
      </c>
      <c r="F585" s="1">
        <v>228</v>
      </c>
      <c r="G585" s="1" t="s">
        <v>309</v>
      </c>
      <c r="H585" s="1" t="s">
        <v>10</v>
      </c>
      <c r="I585" s="1" t="s">
        <v>1357</v>
      </c>
      <c r="J585" s="1" t="s">
        <v>1358</v>
      </c>
      <c r="K585" s="1" t="s">
        <v>3757</v>
      </c>
      <c r="L585" s="1" t="s">
        <v>2154</v>
      </c>
      <c r="M585" s="1" t="s">
        <v>3753</v>
      </c>
      <c r="N585" s="1" t="s">
        <v>3754</v>
      </c>
    </row>
    <row r="586" spans="1:14" x14ac:dyDescent="0.25">
      <c r="A586" s="1">
        <v>6594</v>
      </c>
      <c r="B586" s="1">
        <v>23649</v>
      </c>
      <c r="C586" s="1" t="s">
        <v>3758</v>
      </c>
      <c r="D586" s="1" t="s">
        <v>1355</v>
      </c>
      <c r="E586" s="1" t="s">
        <v>3759</v>
      </c>
      <c r="F586" s="1">
        <v>163</v>
      </c>
      <c r="G586" s="1" t="s">
        <v>505</v>
      </c>
      <c r="H586" s="1" t="s">
        <v>10</v>
      </c>
      <c r="I586" s="1" t="s">
        <v>1422</v>
      </c>
      <c r="J586" s="1" t="s">
        <v>1371</v>
      </c>
      <c r="K586" s="1" t="s">
        <v>1454</v>
      </c>
      <c r="L586" s="1" t="s">
        <v>3760</v>
      </c>
      <c r="M586" s="1" t="s">
        <v>3761</v>
      </c>
      <c r="N586" s="1" t="s">
        <v>3754</v>
      </c>
    </row>
    <row r="587" spans="1:14" x14ac:dyDescent="0.25">
      <c r="A587" s="1">
        <v>207</v>
      </c>
      <c r="B587" s="1">
        <v>21100943285</v>
      </c>
      <c r="C587" s="1" t="s">
        <v>3762</v>
      </c>
      <c r="D587" s="1" t="s">
        <v>1355</v>
      </c>
      <c r="E587" s="1" t="s">
        <v>3763</v>
      </c>
      <c r="F587" s="1">
        <v>2293</v>
      </c>
      <c r="G587" s="1" t="s">
        <v>6</v>
      </c>
      <c r="I587" s="1" t="s">
        <v>1433</v>
      </c>
      <c r="J587" s="1" t="s">
        <v>1434</v>
      </c>
      <c r="K587" s="1" t="s">
        <v>3764</v>
      </c>
      <c r="L587" s="1" t="s">
        <v>1641</v>
      </c>
      <c r="M587" s="1" t="s">
        <v>3765</v>
      </c>
      <c r="N587" s="1" t="s">
        <v>3754</v>
      </c>
    </row>
    <row r="588" spans="1:14" x14ac:dyDescent="0.25">
      <c r="A588" s="1">
        <v>6670</v>
      </c>
      <c r="B588" s="1">
        <v>3900148502</v>
      </c>
      <c r="C588" s="1" t="s">
        <v>3766</v>
      </c>
      <c r="D588" s="1" t="s">
        <v>1355</v>
      </c>
      <c r="E588" s="1" t="s">
        <v>3767</v>
      </c>
      <c r="F588" s="1">
        <v>160</v>
      </c>
      <c r="G588" s="1" t="s">
        <v>505</v>
      </c>
      <c r="H588" s="1" t="s">
        <v>10</v>
      </c>
      <c r="I588" s="1" t="s">
        <v>2312</v>
      </c>
      <c r="J588" s="1" t="s">
        <v>1371</v>
      </c>
      <c r="K588" s="1" t="s">
        <v>3281</v>
      </c>
      <c r="L588" s="1" t="s">
        <v>1455</v>
      </c>
      <c r="M588" s="1" t="s">
        <v>3761</v>
      </c>
      <c r="N588" s="1" t="s">
        <v>3754</v>
      </c>
    </row>
    <row r="589" spans="1:14" x14ac:dyDescent="0.25">
      <c r="A589" s="1">
        <v>6251</v>
      </c>
      <c r="B589" s="1">
        <v>21100896893</v>
      </c>
      <c r="C589" s="1" t="s">
        <v>3768</v>
      </c>
      <c r="D589" s="1" t="s">
        <v>1355</v>
      </c>
      <c r="E589" s="1" t="s">
        <v>3769</v>
      </c>
      <c r="F589" s="1">
        <v>179</v>
      </c>
      <c r="G589" s="1" t="s">
        <v>505</v>
      </c>
      <c r="H589" s="1" t="s">
        <v>10</v>
      </c>
      <c r="I589" s="1" t="s">
        <v>1533</v>
      </c>
      <c r="J589" s="1" t="s">
        <v>1378</v>
      </c>
      <c r="K589" s="1" t="s">
        <v>3770</v>
      </c>
      <c r="L589" s="1" t="s">
        <v>1641</v>
      </c>
      <c r="M589" s="1" t="s">
        <v>3771</v>
      </c>
      <c r="N589" s="1" t="s">
        <v>3772</v>
      </c>
    </row>
    <row r="590" spans="1:14" x14ac:dyDescent="0.25">
      <c r="A590" s="1">
        <v>162</v>
      </c>
      <c r="B590" s="1">
        <v>20700195026</v>
      </c>
      <c r="C590" s="1" t="s">
        <v>3773</v>
      </c>
      <c r="D590" s="1" t="s">
        <v>1355</v>
      </c>
      <c r="E590" s="1" t="s">
        <v>3774</v>
      </c>
      <c r="F590" s="1">
        <v>2518</v>
      </c>
      <c r="G590" s="1" t="s">
        <v>6</v>
      </c>
      <c r="H590" s="1" t="s">
        <v>10</v>
      </c>
      <c r="I590" s="1" t="s">
        <v>1545</v>
      </c>
      <c r="J590" s="1" t="s">
        <v>1385</v>
      </c>
      <c r="K590" s="1" t="s">
        <v>1728</v>
      </c>
      <c r="L590" s="1" t="s">
        <v>3775</v>
      </c>
      <c r="M590" s="1" t="s">
        <v>3776</v>
      </c>
      <c r="N590" s="1" t="s">
        <v>3777</v>
      </c>
    </row>
    <row r="591" spans="1:14" x14ac:dyDescent="0.25">
      <c r="A591" s="1">
        <v>1997</v>
      </c>
      <c r="B591" s="1">
        <v>21100232413</v>
      </c>
      <c r="C591" s="1" t="s">
        <v>3778</v>
      </c>
      <c r="D591" s="1" t="s">
        <v>1355</v>
      </c>
      <c r="E591" s="1" t="s">
        <v>3779</v>
      </c>
      <c r="F591" s="1">
        <v>644</v>
      </c>
      <c r="G591" s="1" t="s">
        <v>6</v>
      </c>
      <c r="H591" s="1" t="s">
        <v>10</v>
      </c>
      <c r="I591" s="1" t="s">
        <v>1459</v>
      </c>
      <c r="J591" s="1" t="s">
        <v>1460</v>
      </c>
      <c r="K591" s="1" t="s">
        <v>3780</v>
      </c>
      <c r="L591" s="1" t="s">
        <v>1563</v>
      </c>
      <c r="M591" s="1" t="s">
        <v>3781</v>
      </c>
      <c r="N591" s="1" t="s">
        <v>3777</v>
      </c>
    </row>
    <row r="592" spans="1:14" x14ac:dyDescent="0.25">
      <c r="A592" s="1">
        <v>611</v>
      </c>
      <c r="B592" s="1">
        <v>19700175119</v>
      </c>
      <c r="C592" s="1" t="s">
        <v>3782</v>
      </c>
      <c r="D592" s="1" t="s">
        <v>1355</v>
      </c>
      <c r="E592" s="1" t="s">
        <v>3783</v>
      </c>
      <c r="F592" s="1">
        <v>1283</v>
      </c>
      <c r="G592" s="1" t="s">
        <v>6</v>
      </c>
      <c r="H592" s="1" t="s">
        <v>10</v>
      </c>
      <c r="I592" s="1" t="s">
        <v>1370</v>
      </c>
      <c r="J592" s="1" t="s">
        <v>1371</v>
      </c>
      <c r="K592" s="1" t="s">
        <v>3784</v>
      </c>
      <c r="L592" s="1" t="s">
        <v>1412</v>
      </c>
      <c r="M592" s="1" t="s">
        <v>3785</v>
      </c>
      <c r="N592" s="1" t="s">
        <v>3777</v>
      </c>
    </row>
    <row r="593" spans="1:14" x14ac:dyDescent="0.25">
      <c r="A593" s="1">
        <v>4984</v>
      </c>
      <c r="B593" s="1">
        <v>18200156711</v>
      </c>
      <c r="C593" s="1" t="s">
        <v>3786</v>
      </c>
      <c r="D593" s="1" t="s">
        <v>1355</v>
      </c>
      <c r="E593" s="1" t="s">
        <v>3787</v>
      </c>
      <c r="F593" s="1">
        <v>246</v>
      </c>
      <c r="G593" s="1" t="s">
        <v>505</v>
      </c>
      <c r="H593" s="1" t="s">
        <v>10</v>
      </c>
      <c r="I593" s="1" t="s">
        <v>3059</v>
      </c>
      <c r="J593" s="1" t="s">
        <v>1371</v>
      </c>
      <c r="K593" s="1" t="s">
        <v>3788</v>
      </c>
      <c r="L593" s="1" t="s">
        <v>1412</v>
      </c>
      <c r="M593" s="1" t="s">
        <v>3789</v>
      </c>
      <c r="N593" s="1" t="s">
        <v>3777</v>
      </c>
    </row>
    <row r="594" spans="1:14" x14ac:dyDescent="0.25">
      <c r="A594" s="1">
        <v>4729</v>
      </c>
      <c r="B594" s="1">
        <v>19700182901</v>
      </c>
      <c r="C594" s="1" t="s">
        <v>3790</v>
      </c>
      <c r="D594" s="1" t="s">
        <v>1355</v>
      </c>
      <c r="E594" s="1" t="s">
        <v>3791</v>
      </c>
      <c r="F594" s="1">
        <v>263</v>
      </c>
      <c r="G594" s="1" t="s">
        <v>309</v>
      </c>
      <c r="H594" s="1" t="s">
        <v>10</v>
      </c>
      <c r="I594" s="1" t="s">
        <v>1357</v>
      </c>
      <c r="J594" s="1" t="s">
        <v>1358</v>
      </c>
      <c r="K594" s="1" t="s">
        <v>3792</v>
      </c>
      <c r="L594" s="1" t="s">
        <v>1412</v>
      </c>
      <c r="M594" s="1" t="s">
        <v>3793</v>
      </c>
      <c r="N594" s="1" t="s">
        <v>3777</v>
      </c>
    </row>
    <row r="595" spans="1:14" x14ac:dyDescent="0.25">
      <c r="A595" s="1">
        <v>6006</v>
      </c>
      <c r="B595" s="1">
        <v>21101012656</v>
      </c>
      <c r="C595" s="1" t="s">
        <v>3794</v>
      </c>
      <c r="D595" s="1" t="s">
        <v>1355</v>
      </c>
      <c r="E595" s="1" t="s">
        <v>3795</v>
      </c>
      <c r="F595" s="1">
        <v>191</v>
      </c>
      <c r="G595" s="1" t="s">
        <v>505</v>
      </c>
      <c r="H595" s="1" t="s">
        <v>10</v>
      </c>
      <c r="I595" s="1" t="s">
        <v>1445</v>
      </c>
      <c r="J595" s="1" t="s">
        <v>1378</v>
      </c>
      <c r="K595" s="1" t="s">
        <v>3796</v>
      </c>
      <c r="L595" s="1" t="s">
        <v>2159</v>
      </c>
      <c r="M595" s="1" t="s">
        <v>3797</v>
      </c>
      <c r="N595" s="1" t="s">
        <v>3777</v>
      </c>
    </row>
    <row r="596" spans="1:14" x14ac:dyDescent="0.25">
      <c r="A596" s="1">
        <v>4774</v>
      </c>
      <c r="B596" s="1">
        <v>19700189400</v>
      </c>
      <c r="C596" s="1" t="s">
        <v>3798</v>
      </c>
      <c r="D596" s="1" t="s">
        <v>1355</v>
      </c>
      <c r="E596" s="1" t="s">
        <v>3799</v>
      </c>
      <c r="F596" s="1">
        <v>260</v>
      </c>
      <c r="G596" s="1" t="s">
        <v>309</v>
      </c>
      <c r="I596" s="1" t="s">
        <v>1459</v>
      </c>
      <c r="J596" s="1" t="s">
        <v>1460</v>
      </c>
      <c r="K596" s="1" t="s">
        <v>2075</v>
      </c>
      <c r="L596" s="1" t="s">
        <v>1412</v>
      </c>
      <c r="M596" s="1" t="s">
        <v>3800</v>
      </c>
      <c r="N596" s="1" t="s">
        <v>3777</v>
      </c>
    </row>
    <row r="597" spans="1:14" s="2" customFormat="1" x14ac:dyDescent="0.25">
      <c r="A597" s="1">
        <v>4306</v>
      </c>
      <c r="B597" s="1">
        <v>21100248874</v>
      </c>
      <c r="C597" s="1" t="s">
        <v>3801</v>
      </c>
      <c r="D597" s="1" t="s">
        <v>1355</v>
      </c>
      <c r="E597" s="1" t="s">
        <v>3802</v>
      </c>
      <c r="F597" s="1">
        <v>297</v>
      </c>
      <c r="G597" s="1" t="s">
        <v>309</v>
      </c>
      <c r="H597" s="1" t="s">
        <v>10</v>
      </c>
      <c r="I597" s="1" t="s">
        <v>1357</v>
      </c>
      <c r="J597" s="1" t="s">
        <v>1358</v>
      </c>
      <c r="K597" s="1" t="s">
        <v>2490</v>
      </c>
      <c r="L597" s="1" t="s">
        <v>1373</v>
      </c>
      <c r="M597" s="1" t="s">
        <v>3803</v>
      </c>
      <c r="N597" s="1" t="s">
        <v>3804</v>
      </c>
    </row>
    <row r="598" spans="1:14" x14ac:dyDescent="0.25">
      <c r="A598" s="1">
        <v>6249</v>
      </c>
      <c r="B598" s="1">
        <v>4400151401</v>
      </c>
      <c r="C598" s="1" t="s">
        <v>3805</v>
      </c>
      <c r="D598" s="1" t="s">
        <v>1355</v>
      </c>
      <c r="E598" s="1" t="s">
        <v>3806</v>
      </c>
      <c r="F598" s="1">
        <v>179</v>
      </c>
      <c r="G598" s="1" t="s">
        <v>812</v>
      </c>
      <c r="H598" s="1" t="s">
        <v>10</v>
      </c>
      <c r="I598" s="1" t="s">
        <v>1639</v>
      </c>
      <c r="J598" s="1" t="s">
        <v>1378</v>
      </c>
      <c r="K598" s="1" t="s">
        <v>1962</v>
      </c>
      <c r="L598" s="1" t="s">
        <v>1418</v>
      </c>
      <c r="M598" s="1" t="s">
        <v>3807</v>
      </c>
      <c r="N598" s="1" t="s">
        <v>3808</v>
      </c>
    </row>
    <row r="599" spans="1:14" x14ac:dyDescent="0.25">
      <c r="A599" s="1">
        <v>8054</v>
      </c>
      <c r="B599" s="1">
        <v>19700201519</v>
      </c>
      <c r="C599" s="1" t="s">
        <v>3809</v>
      </c>
      <c r="D599" s="1" t="s">
        <v>1355</v>
      </c>
      <c r="E599" s="1" t="s">
        <v>3810</v>
      </c>
      <c r="F599" s="1">
        <v>108</v>
      </c>
      <c r="G599" s="1" t="s">
        <v>812</v>
      </c>
      <c r="H599" s="1" t="s">
        <v>10</v>
      </c>
      <c r="I599" s="1" t="s">
        <v>1459</v>
      </c>
      <c r="J599" s="1" t="s">
        <v>1460</v>
      </c>
      <c r="K599" s="1" t="s">
        <v>2734</v>
      </c>
      <c r="L599" s="1" t="s">
        <v>1450</v>
      </c>
      <c r="M599" s="1" t="s">
        <v>3811</v>
      </c>
      <c r="N599" s="1" t="s">
        <v>3808</v>
      </c>
    </row>
    <row r="600" spans="1:14" x14ac:dyDescent="0.25">
      <c r="A600" s="1">
        <v>1293</v>
      </c>
      <c r="B600" s="1">
        <v>28520</v>
      </c>
      <c r="C600" s="1" t="s">
        <v>3812</v>
      </c>
      <c r="D600" s="1" t="s">
        <v>1355</v>
      </c>
      <c r="E600" s="1" t="s">
        <v>3813</v>
      </c>
      <c r="F600" s="1">
        <v>859</v>
      </c>
      <c r="G600" s="1" t="s">
        <v>309</v>
      </c>
      <c r="H600" s="1" t="s">
        <v>10</v>
      </c>
      <c r="I600" s="1" t="s">
        <v>1466</v>
      </c>
      <c r="J600" s="1" t="s">
        <v>1385</v>
      </c>
      <c r="K600" s="1" t="s">
        <v>1601</v>
      </c>
      <c r="L600" s="1" t="s">
        <v>1366</v>
      </c>
      <c r="M600" s="1" t="s">
        <v>3814</v>
      </c>
      <c r="N600" s="1" t="s">
        <v>3808</v>
      </c>
    </row>
    <row r="601" spans="1:14" x14ac:dyDescent="0.25">
      <c r="A601" s="1">
        <v>6181</v>
      </c>
      <c r="B601" s="1">
        <v>11700154705</v>
      </c>
      <c r="C601" s="1" t="s">
        <v>3815</v>
      </c>
      <c r="D601" s="1" t="s">
        <v>1355</v>
      </c>
      <c r="E601" s="1" t="s">
        <v>3816</v>
      </c>
      <c r="F601" s="1">
        <v>183</v>
      </c>
      <c r="G601" s="1" t="s">
        <v>812</v>
      </c>
      <c r="H601" s="1" t="s">
        <v>10</v>
      </c>
      <c r="I601" s="1" t="s">
        <v>1639</v>
      </c>
      <c r="J601" s="1" t="s">
        <v>1378</v>
      </c>
      <c r="K601" s="1" t="s">
        <v>1962</v>
      </c>
      <c r="L601" s="1" t="s">
        <v>1524</v>
      </c>
      <c r="M601" s="1" t="s">
        <v>3817</v>
      </c>
      <c r="N601" s="1" t="s">
        <v>3808</v>
      </c>
    </row>
    <row r="602" spans="1:14" x14ac:dyDescent="0.25">
      <c r="A602" s="1">
        <v>1102</v>
      </c>
      <c r="B602" s="1">
        <v>29086</v>
      </c>
      <c r="C602" s="1" t="s">
        <v>3818</v>
      </c>
      <c r="D602" s="1" t="s">
        <v>1355</v>
      </c>
      <c r="E602" s="1" t="s">
        <v>3819</v>
      </c>
      <c r="F602" s="1">
        <v>938</v>
      </c>
      <c r="G602" s="1" t="s">
        <v>309</v>
      </c>
      <c r="H602" s="1" t="s">
        <v>10</v>
      </c>
      <c r="I602" s="1" t="s">
        <v>1545</v>
      </c>
      <c r="J602" s="1" t="s">
        <v>1385</v>
      </c>
      <c r="K602" s="1" t="s">
        <v>1546</v>
      </c>
      <c r="L602" s="1" t="s">
        <v>3820</v>
      </c>
      <c r="M602" s="1" t="s">
        <v>3814</v>
      </c>
      <c r="N602" s="1" t="s">
        <v>3808</v>
      </c>
    </row>
    <row r="603" spans="1:14" x14ac:dyDescent="0.25">
      <c r="A603" s="1">
        <v>969</v>
      </c>
      <c r="B603" s="1">
        <v>21100788306</v>
      </c>
      <c r="C603" s="1" t="s">
        <v>3821</v>
      </c>
      <c r="D603" s="1" t="s">
        <v>1355</v>
      </c>
      <c r="E603" s="1" t="s">
        <v>3822</v>
      </c>
      <c r="F603" s="1">
        <v>1003</v>
      </c>
      <c r="G603" s="1" t="s">
        <v>6</v>
      </c>
      <c r="H603" s="1" t="s">
        <v>10</v>
      </c>
      <c r="I603" s="1" t="s">
        <v>1433</v>
      </c>
      <c r="J603" s="1" t="s">
        <v>1434</v>
      </c>
      <c r="K603" s="1" t="s">
        <v>3823</v>
      </c>
      <c r="L603" s="1" t="s">
        <v>1462</v>
      </c>
      <c r="M603" s="1" t="s">
        <v>3824</v>
      </c>
      <c r="N603" s="1" t="s">
        <v>3808</v>
      </c>
    </row>
    <row r="604" spans="1:14" x14ac:dyDescent="0.25">
      <c r="A604" s="1">
        <v>304</v>
      </c>
      <c r="B604" s="1">
        <v>21101012342</v>
      </c>
      <c r="C604" s="1" t="s">
        <v>3825</v>
      </c>
      <c r="D604" s="1" t="s">
        <v>1355</v>
      </c>
      <c r="E604" s="1" t="s">
        <v>3826</v>
      </c>
      <c r="F604" s="1">
        <v>1897</v>
      </c>
      <c r="G604" s="1" t="s">
        <v>6</v>
      </c>
      <c r="H604" s="1" t="s">
        <v>10</v>
      </c>
      <c r="I604" s="1" t="s">
        <v>1545</v>
      </c>
      <c r="J604" s="1" t="s">
        <v>1385</v>
      </c>
      <c r="K604" s="1" t="s">
        <v>3827</v>
      </c>
      <c r="L604" s="1" t="s">
        <v>1462</v>
      </c>
      <c r="M604" s="1" t="s">
        <v>3828</v>
      </c>
      <c r="N604" s="1" t="s">
        <v>3808</v>
      </c>
    </row>
    <row r="605" spans="1:14" x14ac:dyDescent="0.25">
      <c r="A605" s="1">
        <v>6271</v>
      </c>
      <c r="B605" s="1">
        <v>5200152705</v>
      </c>
      <c r="C605" s="1" t="s">
        <v>3829</v>
      </c>
      <c r="D605" s="1" t="s">
        <v>1355</v>
      </c>
      <c r="E605" s="1" t="s">
        <v>3830</v>
      </c>
      <c r="F605" s="1">
        <v>178</v>
      </c>
      <c r="G605" s="1" t="s">
        <v>812</v>
      </c>
      <c r="H605" s="1" t="s">
        <v>10</v>
      </c>
      <c r="I605" s="1" t="s">
        <v>1614</v>
      </c>
      <c r="J605" s="1" t="s">
        <v>1358</v>
      </c>
      <c r="K605" s="1" t="s">
        <v>3739</v>
      </c>
      <c r="L605" s="1" t="s">
        <v>3831</v>
      </c>
      <c r="M605" s="1" t="s">
        <v>3832</v>
      </c>
      <c r="N605" s="1" t="s">
        <v>3833</v>
      </c>
    </row>
    <row r="606" spans="1:14" x14ac:dyDescent="0.25">
      <c r="A606" s="1">
        <v>6903</v>
      </c>
      <c r="B606" s="1">
        <v>4700152865</v>
      </c>
      <c r="C606" s="1" t="s">
        <v>3834</v>
      </c>
      <c r="D606" s="1" t="s">
        <v>1355</v>
      </c>
      <c r="E606" s="1" t="s">
        <v>3835</v>
      </c>
      <c r="F606" s="1">
        <v>150</v>
      </c>
      <c r="G606" s="1" t="s">
        <v>812</v>
      </c>
      <c r="H606" s="1" t="s">
        <v>10</v>
      </c>
      <c r="I606" s="1" t="s">
        <v>1357</v>
      </c>
      <c r="J606" s="1" t="s">
        <v>1358</v>
      </c>
      <c r="K606" s="1" t="s">
        <v>3836</v>
      </c>
      <c r="L606" s="1" t="s">
        <v>1455</v>
      </c>
      <c r="M606" s="1" t="s">
        <v>3837</v>
      </c>
      <c r="N606" s="1" t="s">
        <v>3833</v>
      </c>
    </row>
    <row r="607" spans="1:14" x14ac:dyDescent="0.25">
      <c r="A607" s="1">
        <v>7116</v>
      </c>
      <c r="B607" s="1">
        <v>4700152863</v>
      </c>
      <c r="C607" s="1" t="s">
        <v>3838</v>
      </c>
      <c r="D607" s="1" t="s">
        <v>1355</v>
      </c>
      <c r="E607" s="1">
        <v>14137372</v>
      </c>
      <c r="F607" s="1">
        <v>142</v>
      </c>
      <c r="G607" s="1" t="s">
        <v>812</v>
      </c>
      <c r="H607" s="1" t="s">
        <v>10</v>
      </c>
      <c r="I607" s="1" t="s">
        <v>1357</v>
      </c>
      <c r="J607" s="1" t="s">
        <v>1358</v>
      </c>
      <c r="K607" s="1" t="s">
        <v>1759</v>
      </c>
      <c r="L607" s="1" t="s">
        <v>3839</v>
      </c>
      <c r="M607" s="1" t="s">
        <v>3840</v>
      </c>
      <c r="N607" s="1" t="s">
        <v>3833</v>
      </c>
    </row>
    <row r="608" spans="1:14" x14ac:dyDescent="0.25">
      <c r="A608" s="1">
        <v>7291</v>
      </c>
      <c r="B608" s="1">
        <v>21100211304</v>
      </c>
      <c r="C608" s="1" t="s">
        <v>3841</v>
      </c>
      <c r="D608" s="1" t="s">
        <v>1355</v>
      </c>
      <c r="E608" s="1" t="s">
        <v>3842</v>
      </c>
      <c r="F608" s="1">
        <v>135</v>
      </c>
      <c r="G608" s="1" t="s">
        <v>812</v>
      </c>
      <c r="H608" s="1" t="s">
        <v>10</v>
      </c>
      <c r="I608" s="1" t="s">
        <v>1357</v>
      </c>
      <c r="J608" s="1" t="s">
        <v>1358</v>
      </c>
      <c r="K608" s="1" t="s">
        <v>3843</v>
      </c>
      <c r="L608" s="1" t="s">
        <v>1441</v>
      </c>
      <c r="M608" s="1" t="s">
        <v>3844</v>
      </c>
      <c r="N608" s="1" t="s">
        <v>3833</v>
      </c>
    </row>
    <row r="609" spans="1:14" x14ac:dyDescent="0.25">
      <c r="A609" s="1">
        <v>7869</v>
      </c>
      <c r="B609" s="1">
        <v>21100456125</v>
      </c>
      <c r="C609" s="1" t="s">
        <v>3845</v>
      </c>
      <c r="D609" s="1" t="s">
        <v>1355</v>
      </c>
      <c r="E609" s="1" t="s">
        <v>3846</v>
      </c>
      <c r="F609" s="1">
        <v>114</v>
      </c>
      <c r="G609" s="1" t="s">
        <v>812</v>
      </c>
      <c r="H609" s="1" t="s">
        <v>10</v>
      </c>
      <c r="I609" s="1" t="s">
        <v>1651</v>
      </c>
      <c r="J609" s="1" t="s">
        <v>1378</v>
      </c>
      <c r="K609" s="1" t="s">
        <v>3847</v>
      </c>
      <c r="L609" s="1" t="s">
        <v>1628</v>
      </c>
      <c r="M609" s="1" t="s">
        <v>3840</v>
      </c>
      <c r="N609" s="1" t="s">
        <v>3833</v>
      </c>
    </row>
    <row r="610" spans="1:14" x14ac:dyDescent="0.25">
      <c r="A610" s="1">
        <v>7010</v>
      </c>
      <c r="B610" s="1">
        <v>21100929891</v>
      </c>
      <c r="C610" s="1" t="s">
        <v>3848</v>
      </c>
      <c r="D610" s="1" t="s">
        <v>1355</v>
      </c>
      <c r="E610" s="1" t="s">
        <v>3849</v>
      </c>
      <c r="F610" s="1">
        <v>145</v>
      </c>
      <c r="G610" s="1" t="s">
        <v>309</v>
      </c>
      <c r="H610" s="1" t="s">
        <v>10</v>
      </c>
      <c r="I610" s="1" t="s">
        <v>1445</v>
      </c>
      <c r="J610" s="1" t="s">
        <v>1378</v>
      </c>
      <c r="K610" s="1" t="s">
        <v>3850</v>
      </c>
      <c r="L610" s="1" t="s">
        <v>1551</v>
      </c>
      <c r="M610" s="1" t="s">
        <v>3851</v>
      </c>
      <c r="N610" s="1" t="s">
        <v>3852</v>
      </c>
    </row>
    <row r="611" spans="1:14" x14ac:dyDescent="0.25">
      <c r="A611" s="1">
        <v>4724</v>
      </c>
      <c r="B611" s="1">
        <v>21100996943</v>
      </c>
      <c r="C611" s="1" t="s">
        <v>3853</v>
      </c>
      <c r="D611" s="1" t="s">
        <v>1355</v>
      </c>
      <c r="E611" s="1" t="s">
        <v>3854</v>
      </c>
      <c r="F611" s="1">
        <v>264</v>
      </c>
      <c r="G611" s="1" t="s">
        <v>505</v>
      </c>
      <c r="H611" s="1" t="s">
        <v>10</v>
      </c>
      <c r="I611" s="1" t="s">
        <v>1445</v>
      </c>
      <c r="J611" s="1" t="s">
        <v>1378</v>
      </c>
      <c r="K611" s="1" t="s">
        <v>3855</v>
      </c>
      <c r="L611" s="1" t="s">
        <v>3856</v>
      </c>
      <c r="M611" s="1" t="s">
        <v>3857</v>
      </c>
      <c r="N611" s="1" t="s">
        <v>3852</v>
      </c>
    </row>
    <row r="612" spans="1:14" x14ac:dyDescent="0.25">
      <c r="A612" s="1">
        <v>5386</v>
      </c>
      <c r="B612" s="1">
        <v>21101032633</v>
      </c>
      <c r="C612" s="1" t="s">
        <v>3858</v>
      </c>
      <c r="D612" s="1" t="s">
        <v>1355</v>
      </c>
      <c r="E612" s="1" t="s">
        <v>3859</v>
      </c>
      <c r="F612" s="1">
        <v>222</v>
      </c>
      <c r="G612" s="1" t="s">
        <v>505</v>
      </c>
      <c r="H612" s="1" t="s">
        <v>10</v>
      </c>
      <c r="I612" s="1" t="s">
        <v>1445</v>
      </c>
      <c r="J612" s="1" t="s">
        <v>1378</v>
      </c>
      <c r="K612" s="1" t="s">
        <v>3855</v>
      </c>
      <c r="L612" s="1" t="s">
        <v>1462</v>
      </c>
      <c r="M612" s="1" t="s">
        <v>3860</v>
      </c>
      <c r="N612" s="1" t="s">
        <v>3852</v>
      </c>
    </row>
    <row r="613" spans="1:14" x14ac:dyDescent="0.25">
      <c r="A613" s="1">
        <v>5245</v>
      </c>
      <c r="B613" s="1">
        <v>21100346235</v>
      </c>
      <c r="C613" s="1" t="s">
        <v>3861</v>
      </c>
      <c r="D613" s="1" t="s">
        <v>1355</v>
      </c>
      <c r="E613" s="1" t="s">
        <v>3862</v>
      </c>
      <c r="F613" s="1">
        <v>229</v>
      </c>
      <c r="G613" s="1" t="s">
        <v>505</v>
      </c>
      <c r="H613" s="1" t="s">
        <v>10</v>
      </c>
      <c r="I613" s="1" t="s">
        <v>1384</v>
      </c>
      <c r="J613" s="1" t="s">
        <v>1385</v>
      </c>
      <c r="K613" s="1" t="s">
        <v>3863</v>
      </c>
      <c r="L613" s="1" t="s">
        <v>1475</v>
      </c>
      <c r="M613" s="1" t="s">
        <v>3864</v>
      </c>
      <c r="N613" s="1" t="s">
        <v>3865</v>
      </c>
    </row>
    <row r="614" spans="1:14" x14ac:dyDescent="0.25">
      <c r="A614" s="1">
        <v>5788</v>
      </c>
      <c r="B614" s="1">
        <v>21100925787</v>
      </c>
      <c r="C614" s="1" t="s">
        <v>3866</v>
      </c>
      <c r="D614" s="1" t="s">
        <v>1355</v>
      </c>
      <c r="E614" s="1" t="s">
        <v>3867</v>
      </c>
      <c r="F614" s="1">
        <v>201</v>
      </c>
      <c r="G614" s="1" t="s">
        <v>309</v>
      </c>
      <c r="H614" s="1" t="s">
        <v>10</v>
      </c>
      <c r="I614" s="1" t="s">
        <v>1433</v>
      </c>
      <c r="J614" s="1" t="s">
        <v>1434</v>
      </c>
      <c r="K614" s="1" t="s">
        <v>3070</v>
      </c>
      <c r="L614" s="1" t="s">
        <v>1373</v>
      </c>
      <c r="M614" s="1" t="s">
        <v>3868</v>
      </c>
      <c r="N614" s="1" t="s">
        <v>3865</v>
      </c>
    </row>
    <row r="615" spans="1:14" s="2" customFormat="1" x14ac:dyDescent="0.25">
      <c r="A615" s="1">
        <v>3259</v>
      </c>
      <c r="B615" s="1">
        <v>21101077305</v>
      </c>
      <c r="C615" s="1" t="s">
        <v>3869</v>
      </c>
      <c r="D615" s="1" t="s">
        <v>1355</v>
      </c>
      <c r="E615" s="1" t="s">
        <v>3870</v>
      </c>
      <c r="F615" s="1">
        <v>410</v>
      </c>
      <c r="G615" s="1" t="s">
        <v>309</v>
      </c>
      <c r="H615" s="1"/>
      <c r="I615" s="1" t="s">
        <v>1701</v>
      </c>
      <c r="J615" s="1" t="s">
        <v>1385</v>
      </c>
      <c r="K615" s="1" t="s">
        <v>2085</v>
      </c>
      <c r="L615" s="1" t="s">
        <v>3871</v>
      </c>
      <c r="M615" s="1" t="s">
        <v>3872</v>
      </c>
      <c r="N615" s="1" t="s">
        <v>3865</v>
      </c>
    </row>
    <row r="616" spans="1:14" x14ac:dyDescent="0.25">
      <c r="A616" s="1">
        <v>7124</v>
      </c>
      <c r="B616" s="1">
        <v>21100858711</v>
      </c>
      <c r="C616" s="1" t="s">
        <v>3873</v>
      </c>
      <c r="D616" s="1" t="s">
        <v>1355</v>
      </c>
      <c r="E616" s="1" t="s">
        <v>3874</v>
      </c>
      <c r="F616" s="1">
        <v>141</v>
      </c>
      <c r="G616" s="1" t="s">
        <v>505</v>
      </c>
      <c r="I616" s="1" t="s">
        <v>1357</v>
      </c>
      <c r="J616" s="1" t="s">
        <v>1358</v>
      </c>
      <c r="K616" s="1" t="s">
        <v>3875</v>
      </c>
      <c r="L616" s="1" t="s">
        <v>1462</v>
      </c>
      <c r="M616" s="1" t="s">
        <v>3876</v>
      </c>
      <c r="N616" s="1" t="s">
        <v>3865</v>
      </c>
    </row>
    <row r="617" spans="1:14" x14ac:dyDescent="0.25">
      <c r="A617" s="1">
        <v>6069</v>
      </c>
      <c r="B617" s="1">
        <v>21100857559</v>
      </c>
      <c r="C617" s="1" t="s">
        <v>3877</v>
      </c>
      <c r="D617" s="1" t="s">
        <v>1355</v>
      </c>
      <c r="E617" s="1" t="s">
        <v>3878</v>
      </c>
      <c r="F617" s="1">
        <v>188</v>
      </c>
      <c r="G617" s="1" t="s">
        <v>505</v>
      </c>
      <c r="H617" s="1" t="s">
        <v>10</v>
      </c>
      <c r="I617" s="1" t="s">
        <v>1445</v>
      </c>
      <c r="J617" s="1" t="s">
        <v>1378</v>
      </c>
      <c r="K617" s="1" t="s">
        <v>3879</v>
      </c>
      <c r="L617" s="1" t="s">
        <v>1551</v>
      </c>
      <c r="M617" s="1" t="s">
        <v>3880</v>
      </c>
      <c r="N617" s="1" t="s">
        <v>3865</v>
      </c>
    </row>
    <row r="618" spans="1:14" x14ac:dyDescent="0.25">
      <c r="A618" s="1">
        <v>7334</v>
      </c>
      <c r="B618" s="1">
        <v>19700181224</v>
      </c>
      <c r="C618" s="1" t="s">
        <v>3881</v>
      </c>
      <c r="D618" s="1" t="s">
        <v>1355</v>
      </c>
      <c r="E618" s="1" t="s">
        <v>3882</v>
      </c>
      <c r="F618" s="1">
        <v>133</v>
      </c>
      <c r="G618" s="1" t="s">
        <v>505</v>
      </c>
      <c r="H618" s="1" t="s">
        <v>10</v>
      </c>
      <c r="I618" s="1" t="s">
        <v>1357</v>
      </c>
      <c r="J618" s="1" t="s">
        <v>1358</v>
      </c>
      <c r="K618" s="1" t="s">
        <v>3883</v>
      </c>
      <c r="L618" s="1" t="s">
        <v>3884</v>
      </c>
      <c r="M618" s="1" t="s">
        <v>3885</v>
      </c>
      <c r="N618" s="1" t="s">
        <v>3865</v>
      </c>
    </row>
    <row r="619" spans="1:14" x14ac:dyDescent="0.25">
      <c r="A619" s="1">
        <v>5262</v>
      </c>
      <c r="B619" s="1">
        <v>21100298667</v>
      </c>
      <c r="C619" s="1" t="s">
        <v>3886</v>
      </c>
      <c r="D619" s="1" t="s">
        <v>1355</v>
      </c>
      <c r="E619" s="1" t="s">
        <v>3887</v>
      </c>
      <c r="F619" s="1">
        <v>228</v>
      </c>
      <c r="G619" s="1" t="s">
        <v>505</v>
      </c>
      <c r="H619" s="1" t="s">
        <v>10</v>
      </c>
      <c r="I619" s="1" t="s">
        <v>1651</v>
      </c>
      <c r="J619" s="1" t="s">
        <v>1378</v>
      </c>
      <c r="K619" s="1" t="s">
        <v>3888</v>
      </c>
      <c r="L619" s="1" t="s">
        <v>1563</v>
      </c>
      <c r="M619" s="1" t="s">
        <v>3889</v>
      </c>
      <c r="N619" s="1" t="s">
        <v>3865</v>
      </c>
    </row>
    <row r="620" spans="1:14" x14ac:dyDescent="0.25">
      <c r="A620" s="1">
        <v>970</v>
      </c>
      <c r="B620" s="1">
        <v>14238</v>
      </c>
      <c r="C620" s="1" t="s">
        <v>3890</v>
      </c>
      <c r="D620" s="1" t="s">
        <v>1355</v>
      </c>
      <c r="E620" s="1" t="s">
        <v>3891</v>
      </c>
      <c r="F620" s="1">
        <v>1002</v>
      </c>
      <c r="G620" s="1" t="s">
        <v>6</v>
      </c>
      <c r="H620" s="1" t="s">
        <v>10</v>
      </c>
      <c r="I620" s="1" t="s">
        <v>1433</v>
      </c>
      <c r="J620" s="1" t="s">
        <v>1434</v>
      </c>
      <c r="K620" s="1" t="s">
        <v>3892</v>
      </c>
      <c r="L620" s="1" t="s">
        <v>3893</v>
      </c>
      <c r="M620" s="1" t="s">
        <v>3894</v>
      </c>
      <c r="N620" s="1" t="s">
        <v>3865</v>
      </c>
    </row>
    <row r="621" spans="1:14" x14ac:dyDescent="0.25">
      <c r="A621" s="1">
        <v>514</v>
      </c>
      <c r="B621" s="1">
        <v>5700164380</v>
      </c>
      <c r="C621" s="1" t="s">
        <v>3895</v>
      </c>
      <c r="D621" s="1" t="s">
        <v>1355</v>
      </c>
      <c r="E621" s="1" t="s">
        <v>3896</v>
      </c>
      <c r="F621" s="1">
        <v>1412</v>
      </c>
      <c r="G621" s="1" t="s">
        <v>6</v>
      </c>
      <c r="I621" s="1" t="s">
        <v>1397</v>
      </c>
      <c r="J621" s="1" t="s">
        <v>1385</v>
      </c>
      <c r="K621" s="1" t="s">
        <v>3897</v>
      </c>
      <c r="L621" s="1" t="s">
        <v>1524</v>
      </c>
      <c r="M621" s="1" t="s">
        <v>3898</v>
      </c>
      <c r="N621" s="1" t="s">
        <v>3865</v>
      </c>
    </row>
    <row r="622" spans="1:14" x14ac:dyDescent="0.25">
      <c r="A622" s="1">
        <v>5476</v>
      </c>
      <c r="B622" s="1">
        <v>21100873331</v>
      </c>
      <c r="C622" s="1" t="s">
        <v>3899</v>
      </c>
      <c r="D622" s="1" t="s">
        <v>1355</v>
      </c>
      <c r="E622" s="1" t="s">
        <v>3900</v>
      </c>
      <c r="F622" s="1">
        <v>217</v>
      </c>
      <c r="G622" s="1" t="s">
        <v>309</v>
      </c>
      <c r="H622" s="1" t="s">
        <v>10</v>
      </c>
      <c r="I622" s="1" t="s">
        <v>1397</v>
      </c>
      <c r="J622" s="1" t="s">
        <v>1385</v>
      </c>
      <c r="K622" s="1" t="s">
        <v>3901</v>
      </c>
      <c r="L622" s="1" t="s">
        <v>1641</v>
      </c>
      <c r="M622" s="1" t="s">
        <v>3902</v>
      </c>
      <c r="N622" s="1" t="s">
        <v>3865</v>
      </c>
    </row>
    <row r="623" spans="1:14" x14ac:dyDescent="0.25">
      <c r="A623" s="1">
        <v>1082</v>
      </c>
      <c r="B623" s="1">
        <v>26361</v>
      </c>
      <c r="C623" s="1" t="s">
        <v>3903</v>
      </c>
      <c r="D623" s="1" t="s">
        <v>1355</v>
      </c>
      <c r="E623" s="1" t="s">
        <v>3904</v>
      </c>
      <c r="F623" s="1">
        <v>945</v>
      </c>
      <c r="G623" s="1" t="s">
        <v>6</v>
      </c>
      <c r="H623" s="1" t="s">
        <v>10</v>
      </c>
      <c r="I623" s="1" t="s">
        <v>1466</v>
      </c>
      <c r="J623" s="1" t="s">
        <v>1385</v>
      </c>
      <c r="K623" s="1" t="s">
        <v>3905</v>
      </c>
      <c r="L623" s="1" t="s">
        <v>3906</v>
      </c>
      <c r="M623" s="1" t="s">
        <v>3907</v>
      </c>
      <c r="N623" s="1" t="s">
        <v>3865</v>
      </c>
    </row>
    <row r="624" spans="1:14" x14ac:dyDescent="0.25">
      <c r="A624" s="1">
        <v>5912</v>
      </c>
      <c r="B624" s="1">
        <v>26001</v>
      </c>
      <c r="C624" s="1" t="s">
        <v>3908</v>
      </c>
      <c r="D624" s="1" t="s">
        <v>1355</v>
      </c>
      <c r="E624" s="1" t="s">
        <v>3909</v>
      </c>
      <c r="F624" s="1">
        <v>195</v>
      </c>
      <c r="G624" s="1" t="s">
        <v>505</v>
      </c>
      <c r="H624" s="1" t="s">
        <v>10</v>
      </c>
      <c r="I624" s="1" t="s">
        <v>1416</v>
      </c>
      <c r="J624" s="1" t="s">
        <v>1378</v>
      </c>
      <c r="K624" s="1" t="s">
        <v>3910</v>
      </c>
      <c r="L624" s="1" t="s">
        <v>1556</v>
      </c>
      <c r="M624" s="1" t="s">
        <v>3911</v>
      </c>
      <c r="N624" s="1" t="s">
        <v>3865</v>
      </c>
    </row>
    <row r="625" spans="1:14" x14ac:dyDescent="0.25">
      <c r="A625" s="1">
        <v>2446</v>
      </c>
      <c r="B625" s="1">
        <v>21101046163</v>
      </c>
      <c r="C625" s="1" t="s">
        <v>3912</v>
      </c>
      <c r="D625" s="1" t="s">
        <v>1355</v>
      </c>
      <c r="E625" s="1" t="s">
        <v>3913</v>
      </c>
      <c r="F625" s="1">
        <v>545</v>
      </c>
      <c r="G625" s="1" t="s">
        <v>309</v>
      </c>
      <c r="H625" s="1" t="s">
        <v>10</v>
      </c>
      <c r="I625" s="1" t="s">
        <v>1701</v>
      </c>
      <c r="J625" s="1" t="s">
        <v>1385</v>
      </c>
      <c r="K625" s="1" t="s">
        <v>2110</v>
      </c>
      <c r="L625" s="1" t="s">
        <v>1641</v>
      </c>
      <c r="M625" s="1" t="s">
        <v>3914</v>
      </c>
      <c r="N625" s="1" t="s">
        <v>3865</v>
      </c>
    </row>
    <row r="626" spans="1:14" x14ac:dyDescent="0.25">
      <c r="A626" s="1">
        <v>3260</v>
      </c>
      <c r="B626" s="1">
        <v>14193</v>
      </c>
      <c r="C626" s="1" t="s">
        <v>3915</v>
      </c>
      <c r="D626" s="1" t="s">
        <v>1355</v>
      </c>
      <c r="E626" s="1" t="s">
        <v>3916</v>
      </c>
      <c r="F626" s="1">
        <v>410</v>
      </c>
      <c r="G626" s="1" t="s">
        <v>309</v>
      </c>
      <c r="H626" s="1" t="s">
        <v>10</v>
      </c>
      <c r="I626" s="1" t="s">
        <v>1433</v>
      </c>
      <c r="J626" s="1" t="s">
        <v>1434</v>
      </c>
      <c r="K626" s="1" t="s">
        <v>3917</v>
      </c>
      <c r="L626" s="1" t="s">
        <v>1556</v>
      </c>
      <c r="M626" s="1" t="s">
        <v>3914</v>
      </c>
      <c r="N626" s="1" t="s">
        <v>3865</v>
      </c>
    </row>
    <row r="627" spans="1:14" x14ac:dyDescent="0.25">
      <c r="A627" s="1">
        <v>2674</v>
      </c>
      <c r="B627" s="1">
        <v>21100206280</v>
      </c>
      <c r="C627" s="1" t="s">
        <v>3918</v>
      </c>
      <c r="D627" s="1" t="s">
        <v>1355</v>
      </c>
      <c r="E627" s="1" t="s">
        <v>3919</v>
      </c>
      <c r="F627" s="1">
        <v>501</v>
      </c>
      <c r="G627" s="1" t="s">
        <v>309</v>
      </c>
      <c r="H627" s="1" t="s">
        <v>10</v>
      </c>
      <c r="I627" s="1" t="s">
        <v>1397</v>
      </c>
      <c r="J627" s="1" t="s">
        <v>1385</v>
      </c>
      <c r="K627" s="1" t="s">
        <v>3920</v>
      </c>
      <c r="L627" s="1" t="s">
        <v>1412</v>
      </c>
      <c r="M627" s="1" t="s">
        <v>3914</v>
      </c>
      <c r="N627" s="1" t="s">
        <v>3865</v>
      </c>
    </row>
    <row r="628" spans="1:14" x14ac:dyDescent="0.25">
      <c r="A628" s="1">
        <v>7440</v>
      </c>
      <c r="B628" s="1">
        <v>23567</v>
      </c>
      <c r="C628" s="1" t="s">
        <v>3921</v>
      </c>
      <c r="D628" s="1" t="s">
        <v>1355</v>
      </c>
      <c r="E628" s="1" t="s">
        <v>3922</v>
      </c>
      <c r="F628" s="1">
        <v>129</v>
      </c>
      <c r="G628" s="1" t="s">
        <v>505</v>
      </c>
      <c r="H628" s="1" t="s">
        <v>10</v>
      </c>
      <c r="I628" s="1" t="s">
        <v>1504</v>
      </c>
      <c r="J628" s="1" t="s">
        <v>1358</v>
      </c>
      <c r="K628" s="1" t="s">
        <v>3923</v>
      </c>
      <c r="L628" s="1" t="s">
        <v>3924</v>
      </c>
      <c r="M628" s="1" t="s">
        <v>3925</v>
      </c>
      <c r="N628" s="1" t="s">
        <v>3865</v>
      </c>
    </row>
    <row r="629" spans="1:14" x14ac:dyDescent="0.25">
      <c r="A629" s="1">
        <v>5052</v>
      </c>
      <c r="B629" s="1">
        <v>26808</v>
      </c>
      <c r="C629" s="1" t="s">
        <v>3926</v>
      </c>
      <c r="D629" s="1" t="s">
        <v>1355</v>
      </c>
      <c r="E629" s="1" t="s">
        <v>3927</v>
      </c>
      <c r="F629" s="1">
        <v>241</v>
      </c>
      <c r="G629" s="1" t="s">
        <v>505</v>
      </c>
      <c r="H629" s="1" t="s">
        <v>10</v>
      </c>
      <c r="I629" s="1" t="s">
        <v>1504</v>
      </c>
      <c r="J629" s="1" t="s">
        <v>1358</v>
      </c>
      <c r="K629" s="1" t="s">
        <v>3923</v>
      </c>
      <c r="L629" s="1" t="s">
        <v>3928</v>
      </c>
      <c r="M629" s="1" t="s">
        <v>3929</v>
      </c>
      <c r="N629" s="1" t="s">
        <v>3865</v>
      </c>
    </row>
    <row r="630" spans="1:14" x14ac:dyDescent="0.25">
      <c r="A630" s="1">
        <v>6759</v>
      </c>
      <c r="B630" s="1">
        <v>14377</v>
      </c>
      <c r="C630" s="1" t="s">
        <v>3930</v>
      </c>
      <c r="D630" s="1" t="s">
        <v>1355</v>
      </c>
      <c r="E630" s="1" t="s">
        <v>3931</v>
      </c>
      <c r="F630" s="1">
        <v>156</v>
      </c>
      <c r="G630" s="1" t="s">
        <v>505</v>
      </c>
      <c r="H630" s="1" t="s">
        <v>10</v>
      </c>
      <c r="I630" s="1" t="s">
        <v>1504</v>
      </c>
      <c r="J630" s="1" t="s">
        <v>1358</v>
      </c>
      <c r="K630" s="1" t="s">
        <v>3932</v>
      </c>
      <c r="L630" s="1" t="s">
        <v>3933</v>
      </c>
      <c r="M630" s="1" t="s">
        <v>3934</v>
      </c>
      <c r="N630" s="1" t="s">
        <v>3865</v>
      </c>
    </row>
    <row r="631" spans="1:14" x14ac:dyDescent="0.25">
      <c r="A631" s="1">
        <v>5007</v>
      </c>
      <c r="B631" s="1">
        <v>4400151727</v>
      </c>
      <c r="C631" s="1" t="s">
        <v>3935</v>
      </c>
      <c r="D631" s="1" t="s">
        <v>1355</v>
      </c>
      <c r="E631" s="1" t="s">
        <v>3936</v>
      </c>
      <c r="F631" s="1">
        <v>245</v>
      </c>
      <c r="G631" s="1" t="s">
        <v>309</v>
      </c>
      <c r="H631" s="1" t="s">
        <v>10</v>
      </c>
      <c r="I631" s="1" t="s">
        <v>1357</v>
      </c>
      <c r="J631" s="1" t="s">
        <v>1358</v>
      </c>
      <c r="K631" s="1" t="s">
        <v>3937</v>
      </c>
      <c r="L631" s="1" t="s">
        <v>1455</v>
      </c>
      <c r="M631" s="1" t="s">
        <v>3902</v>
      </c>
      <c r="N631" s="1" t="s">
        <v>3865</v>
      </c>
    </row>
    <row r="632" spans="1:14" x14ac:dyDescent="0.25">
      <c r="A632" s="1">
        <v>6860</v>
      </c>
      <c r="B632" s="1">
        <v>21100203117</v>
      </c>
      <c r="C632" s="1" t="s">
        <v>3938</v>
      </c>
      <c r="D632" s="1" t="s">
        <v>1355</v>
      </c>
      <c r="E632" s="1" t="s">
        <v>3939</v>
      </c>
      <c r="F632" s="1">
        <v>151</v>
      </c>
      <c r="G632" s="1" t="s">
        <v>309</v>
      </c>
      <c r="H632" s="1" t="s">
        <v>10</v>
      </c>
      <c r="I632" s="1" t="s">
        <v>2959</v>
      </c>
      <c r="J632" s="1" t="s">
        <v>1385</v>
      </c>
      <c r="K632" s="1" t="s">
        <v>3940</v>
      </c>
      <c r="L632" s="1" t="s">
        <v>1455</v>
      </c>
      <c r="M632" s="1" t="s">
        <v>3941</v>
      </c>
      <c r="N632" s="1" t="s">
        <v>3865</v>
      </c>
    </row>
    <row r="633" spans="1:14" x14ac:dyDescent="0.25">
      <c r="A633" s="1">
        <v>7674</v>
      </c>
      <c r="B633" s="1">
        <v>21100239819</v>
      </c>
      <c r="C633" s="1" t="s">
        <v>3942</v>
      </c>
      <c r="D633" s="1" t="s">
        <v>1355</v>
      </c>
      <c r="E633" s="1" t="s">
        <v>3943</v>
      </c>
      <c r="F633" s="1">
        <v>120</v>
      </c>
      <c r="G633" s="1" t="s">
        <v>812</v>
      </c>
      <c r="H633" s="1" t="s">
        <v>10</v>
      </c>
      <c r="I633" s="1" t="s">
        <v>1357</v>
      </c>
      <c r="J633" s="1" t="s">
        <v>1358</v>
      </c>
      <c r="K633" s="1" t="s">
        <v>3944</v>
      </c>
      <c r="L633" s="1" t="s">
        <v>1373</v>
      </c>
      <c r="M633" s="1" t="s">
        <v>3945</v>
      </c>
      <c r="N633" s="1" t="s">
        <v>3865</v>
      </c>
    </row>
    <row r="634" spans="1:14" x14ac:dyDescent="0.25">
      <c r="A634" s="1">
        <v>1709</v>
      </c>
      <c r="B634" s="1">
        <v>21100202907</v>
      </c>
      <c r="C634" s="1" t="s">
        <v>3946</v>
      </c>
      <c r="D634" s="1" t="s">
        <v>1355</v>
      </c>
      <c r="E634" s="1" t="s">
        <v>3947</v>
      </c>
      <c r="F634" s="1">
        <v>719</v>
      </c>
      <c r="G634" s="1" t="s">
        <v>6</v>
      </c>
      <c r="H634" s="1" t="s">
        <v>10</v>
      </c>
      <c r="I634" s="1" t="s">
        <v>1433</v>
      </c>
      <c r="J634" s="1" t="s">
        <v>1434</v>
      </c>
      <c r="K634" s="1" t="s">
        <v>3948</v>
      </c>
      <c r="L634" s="1" t="s">
        <v>1563</v>
      </c>
      <c r="M634" s="1" t="s">
        <v>3949</v>
      </c>
      <c r="N634" s="1" t="s">
        <v>3865</v>
      </c>
    </row>
    <row r="635" spans="1:14" x14ac:dyDescent="0.25">
      <c r="A635" s="1">
        <v>2134</v>
      </c>
      <c r="B635" s="1">
        <v>21100297818</v>
      </c>
      <c r="C635" s="1" t="s">
        <v>3950</v>
      </c>
      <c r="D635" s="1" t="s">
        <v>1355</v>
      </c>
      <c r="E635" s="1" t="s">
        <v>3951</v>
      </c>
      <c r="F635" s="1">
        <v>612</v>
      </c>
      <c r="G635" s="1" t="s">
        <v>309</v>
      </c>
      <c r="I635" s="1" t="s">
        <v>2459</v>
      </c>
      <c r="J635" s="1" t="s">
        <v>1385</v>
      </c>
      <c r="K635" s="1" t="s">
        <v>3952</v>
      </c>
      <c r="L635" s="1" t="s">
        <v>1373</v>
      </c>
      <c r="M635" s="1" t="s">
        <v>3914</v>
      </c>
      <c r="N635" s="1" t="s">
        <v>3865</v>
      </c>
    </row>
    <row r="636" spans="1:14" x14ac:dyDescent="0.25">
      <c r="A636" s="1">
        <v>1498</v>
      </c>
      <c r="B636" s="1">
        <v>17781</v>
      </c>
      <c r="C636" s="1" t="s">
        <v>3953</v>
      </c>
      <c r="D636" s="1" t="s">
        <v>1355</v>
      </c>
      <c r="E636" s="1" t="s">
        <v>3954</v>
      </c>
      <c r="F636" s="1">
        <v>787</v>
      </c>
      <c r="G636" s="1" t="s">
        <v>6</v>
      </c>
      <c r="H636" s="1" t="s">
        <v>10</v>
      </c>
      <c r="I636" s="1" t="s">
        <v>1847</v>
      </c>
      <c r="J636" s="1" t="s">
        <v>1434</v>
      </c>
      <c r="K636" s="1" t="s">
        <v>3955</v>
      </c>
      <c r="L636" s="1" t="s">
        <v>1628</v>
      </c>
      <c r="M636" s="1" t="s">
        <v>3956</v>
      </c>
      <c r="N636" s="1" t="s">
        <v>3865</v>
      </c>
    </row>
    <row r="637" spans="1:14" x14ac:dyDescent="0.25">
      <c r="A637" s="1">
        <v>5054</v>
      </c>
      <c r="B637" s="1">
        <v>19400157009</v>
      </c>
      <c r="C637" s="1" t="s">
        <v>3957</v>
      </c>
      <c r="D637" s="1" t="s">
        <v>1355</v>
      </c>
      <c r="E637" s="1" t="s">
        <v>3958</v>
      </c>
      <c r="F637" s="1">
        <v>241</v>
      </c>
      <c r="G637" s="1" t="s">
        <v>505</v>
      </c>
      <c r="H637" s="1" t="s">
        <v>10</v>
      </c>
      <c r="I637" s="1" t="s">
        <v>1504</v>
      </c>
      <c r="J637" s="1" t="s">
        <v>1358</v>
      </c>
      <c r="K637" s="1" t="s">
        <v>1505</v>
      </c>
      <c r="L637" s="1" t="s">
        <v>1524</v>
      </c>
      <c r="M637" s="1" t="s">
        <v>3864</v>
      </c>
      <c r="N637" s="1" t="s">
        <v>3865</v>
      </c>
    </row>
    <row r="638" spans="1:14" x14ac:dyDescent="0.25">
      <c r="A638" s="1">
        <v>4814</v>
      </c>
      <c r="B638" s="1">
        <v>21101032131</v>
      </c>
      <c r="C638" s="1" t="s">
        <v>3959</v>
      </c>
      <c r="D638" s="1" t="s">
        <v>1355</v>
      </c>
      <c r="E638" s="1" t="s">
        <v>3960</v>
      </c>
      <c r="F638" s="1">
        <v>257</v>
      </c>
      <c r="G638" s="1" t="s">
        <v>309</v>
      </c>
      <c r="H638" s="1" t="s">
        <v>10</v>
      </c>
      <c r="I638" s="1" t="s">
        <v>1701</v>
      </c>
      <c r="J638" s="1" t="s">
        <v>1385</v>
      </c>
      <c r="K638" s="1" t="s">
        <v>3961</v>
      </c>
      <c r="L638" s="1" t="s">
        <v>1641</v>
      </c>
      <c r="M638" s="1" t="s">
        <v>3962</v>
      </c>
      <c r="N638" s="1" t="s">
        <v>3865</v>
      </c>
    </row>
    <row r="639" spans="1:14" x14ac:dyDescent="0.25">
      <c r="A639" s="1">
        <v>4720</v>
      </c>
      <c r="B639" s="1">
        <v>5700160666</v>
      </c>
      <c r="C639" s="1" t="s">
        <v>3963</v>
      </c>
      <c r="D639" s="1" t="s">
        <v>1355</v>
      </c>
      <c r="E639" s="1" t="s">
        <v>3964</v>
      </c>
      <c r="F639" s="1">
        <v>264</v>
      </c>
      <c r="G639" s="1" t="s">
        <v>812</v>
      </c>
      <c r="H639" s="1" t="s">
        <v>10</v>
      </c>
      <c r="I639" s="1" t="s">
        <v>1357</v>
      </c>
      <c r="J639" s="1" t="s">
        <v>1358</v>
      </c>
      <c r="K639" s="1" t="s">
        <v>3965</v>
      </c>
      <c r="L639" s="1" t="s">
        <v>1441</v>
      </c>
      <c r="M639" s="1" t="s">
        <v>3966</v>
      </c>
      <c r="N639" s="1" t="s">
        <v>3865</v>
      </c>
    </row>
    <row r="640" spans="1:14" x14ac:dyDescent="0.25">
      <c r="A640" s="1">
        <v>1469</v>
      </c>
      <c r="B640" s="1">
        <v>21100455461</v>
      </c>
      <c r="C640" s="1" t="s">
        <v>3967</v>
      </c>
      <c r="D640" s="1" t="s">
        <v>1355</v>
      </c>
      <c r="E640" s="1" t="s">
        <v>3968</v>
      </c>
      <c r="F640" s="1">
        <v>795</v>
      </c>
      <c r="G640" s="1" t="s">
        <v>6</v>
      </c>
      <c r="H640" s="1" t="s">
        <v>10</v>
      </c>
      <c r="I640" s="1" t="s">
        <v>1433</v>
      </c>
      <c r="J640" s="1" t="s">
        <v>1434</v>
      </c>
      <c r="K640" s="1" t="s">
        <v>3969</v>
      </c>
      <c r="L640" s="1" t="s">
        <v>1429</v>
      </c>
      <c r="M640" s="1" t="s">
        <v>3970</v>
      </c>
      <c r="N640" s="1" t="s">
        <v>3865</v>
      </c>
    </row>
    <row r="641" spans="1:14" x14ac:dyDescent="0.25">
      <c r="A641" s="1">
        <v>4606</v>
      </c>
      <c r="B641" s="1">
        <v>21100901016</v>
      </c>
      <c r="C641" s="1" t="s">
        <v>3971</v>
      </c>
      <c r="D641" s="1" t="s">
        <v>1355</v>
      </c>
      <c r="E641" s="1" t="s">
        <v>3972</v>
      </c>
      <c r="F641" s="1">
        <v>273</v>
      </c>
      <c r="G641" s="1" t="s">
        <v>309</v>
      </c>
      <c r="H641" s="1" t="s">
        <v>10</v>
      </c>
      <c r="I641" s="1" t="s">
        <v>1445</v>
      </c>
      <c r="J641" s="1" t="s">
        <v>1378</v>
      </c>
      <c r="K641" s="1" t="s">
        <v>3973</v>
      </c>
      <c r="L641" s="1" t="s">
        <v>1641</v>
      </c>
      <c r="M641" s="1" t="s">
        <v>3974</v>
      </c>
      <c r="N641" s="1" t="s">
        <v>3865</v>
      </c>
    </row>
    <row r="642" spans="1:14" x14ac:dyDescent="0.25">
      <c r="A642" s="1">
        <v>4347</v>
      </c>
      <c r="B642" s="1">
        <v>21100898037</v>
      </c>
      <c r="C642" s="1" t="s">
        <v>3975</v>
      </c>
      <c r="D642" s="1" t="s">
        <v>1355</v>
      </c>
      <c r="E642" s="1" t="s">
        <v>3976</v>
      </c>
      <c r="F642" s="1">
        <v>293</v>
      </c>
      <c r="G642" s="1" t="s">
        <v>505</v>
      </c>
      <c r="H642" s="1" t="s">
        <v>10</v>
      </c>
      <c r="I642" s="1" t="s">
        <v>1377</v>
      </c>
      <c r="J642" s="1" t="s">
        <v>1378</v>
      </c>
      <c r="K642" s="1" t="s">
        <v>3977</v>
      </c>
      <c r="L642" s="1" t="s">
        <v>1524</v>
      </c>
      <c r="M642" s="1" t="s">
        <v>3889</v>
      </c>
      <c r="N642" s="1" t="s">
        <v>3865</v>
      </c>
    </row>
    <row r="643" spans="1:14" x14ac:dyDescent="0.25">
      <c r="A643" s="1">
        <v>5340</v>
      </c>
      <c r="B643" s="1">
        <v>21101059785</v>
      </c>
      <c r="C643" s="1" t="s">
        <v>3978</v>
      </c>
      <c r="D643" s="1" t="s">
        <v>1355</v>
      </c>
      <c r="E643" s="1">
        <v>24523151</v>
      </c>
      <c r="F643" s="1">
        <v>224</v>
      </c>
      <c r="G643" s="1" t="s">
        <v>505</v>
      </c>
      <c r="I643" s="1" t="s">
        <v>2312</v>
      </c>
      <c r="J643" s="1" t="s">
        <v>1371</v>
      </c>
      <c r="K643" s="1" t="s">
        <v>3979</v>
      </c>
      <c r="L643" s="1" t="s">
        <v>1429</v>
      </c>
      <c r="M643" s="1" t="s">
        <v>3980</v>
      </c>
      <c r="N643" s="1" t="s">
        <v>3865</v>
      </c>
    </row>
    <row r="644" spans="1:14" x14ac:dyDescent="0.25">
      <c r="A644" s="1">
        <v>3329</v>
      </c>
      <c r="B644" s="1">
        <v>19700170495</v>
      </c>
      <c r="C644" s="1" t="s">
        <v>3981</v>
      </c>
      <c r="D644" s="1" t="s">
        <v>1355</v>
      </c>
      <c r="E644" s="1" t="s">
        <v>3982</v>
      </c>
      <c r="F644" s="1">
        <v>401</v>
      </c>
      <c r="G644" s="1" t="s">
        <v>309</v>
      </c>
      <c r="H644" s="1" t="s">
        <v>10</v>
      </c>
      <c r="I644" s="1" t="s">
        <v>1545</v>
      </c>
      <c r="J644" s="1" t="s">
        <v>1385</v>
      </c>
      <c r="K644" s="1" t="s">
        <v>1672</v>
      </c>
      <c r="L644" s="1" t="s">
        <v>2063</v>
      </c>
      <c r="M644" s="1" t="s">
        <v>3983</v>
      </c>
      <c r="N644" s="1" t="s">
        <v>3865</v>
      </c>
    </row>
    <row r="645" spans="1:14" x14ac:dyDescent="0.25">
      <c r="A645" s="1">
        <v>4186</v>
      </c>
      <c r="B645" s="1">
        <v>20000195049</v>
      </c>
      <c r="C645" s="1" t="s">
        <v>3984</v>
      </c>
      <c r="D645" s="1" t="s">
        <v>1355</v>
      </c>
      <c r="E645" s="1" t="s">
        <v>3985</v>
      </c>
      <c r="F645" s="1">
        <v>308</v>
      </c>
      <c r="G645" s="1" t="s">
        <v>505</v>
      </c>
      <c r="H645" s="1" t="s">
        <v>10</v>
      </c>
      <c r="I645" s="1" t="s">
        <v>1614</v>
      </c>
      <c r="J645" s="1" t="s">
        <v>1358</v>
      </c>
      <c r="K645" s="1" t="s">
        <v>3986</v>
      </c>
      <c r="L645" s="1" t="s">
        <v>1524</v>
      </c>
      <c r="M645" s="1" t="s">
        <v>3889</v>
      </c>
      <c r="N645" s="1" t="s">
        <v>3865</v>
      </c>
    </row>
    <row r="646" spans="1:14" x14ac:dyDescent="0.25">
      <c r="A646" s="1">
        <v>3553</v>
      </c>
      <c r="B646" s="1">
        <v>5700160329</v>
      </c>
      <c r="C646" s="1" t="s">
        <v>3987</v>
      </c>
      <c r="D646" s="1" t="s">
        <v>1355</v>
      </c>
      <c r="E646" s="1" t="s">
        <v>3988</v>
      </c>
      <c r="F646" s="1">
        <v>372</v>
      </c>
      <c r="G646" s="1" t="s">
        <v>309</v>
      </c>
      <c r="H646" s="1" t="s">
        <v>10</v>
      </c>
      <c r="I646" s="1" t="s">
        <v>1504</v>
      </c>
      <c r="J646" s="1" t="s">
        <v>1358</v>
      </c>
      <c r="K646" s="1" t="s">
        <v>3989</v>
      </c>
      <c r="L646" s="1" t="s">
        <v>1412</v>
      </c>
      <c r="M646" s="1" t="s">
        <v>3990</v>
      </c>
      <c r="N646" s="1" t="s">
        <v>3865</v>
      </c>
    </row>
    <row r="647" spans="1:14" x14ac:dyDescent="0.25">
      <c r="A647" s="1">
        <v>7023</v>
      </c>
      <c r="B647" s="1">
        <v>21100264880</v>
      </c>
      <c r="C647" s="1" t="s">
        <v>3991</v>
      </c>
      <c r="D647" s="1" t="s">
        <v>1355</v>
      </c>
      <c r="E647" s="1" t="s">
        <v>3992</v>
      </c>
      <c r="F647" s="1">
        <v>145</v>
      </c>
      <c r="G647" s="1" t="s">
        <v>812</v>
      </c>
      <c r="H647" s="1" t="s">
        <v>10</v>
      </c>
      <c r="I647" s="1" t="s">
        <v>1377</v>
      </c>
      <c r="J647" s="1" t="s">
        <v>1378</v>
      </c>
      <c r="K647" s="1" t="s">
        <v>2024</v>
      </c>
      <c r="L647" s="1" t="s">
        <v>3993</v>
      </c>
      <c r="M647" s="1" t="s">
        <v>3945</v>
      </c>
      <c r="N647" s="1" t="s">
        <v>3865</v>
      </c>
    </row>
    <row r="648" spans="1:14" x14ac:dyDescent="0.25">
      <c r="A648" s="1">
        <v>7112</v>
      </c>
      <c r="B648" s="1">
        <v>5700161162</v>
      </c>
      <c r="C648" s="1" t="s">
        <v>3994</v>
      </c>
      <c r="D648" s="1" t="s">
        <v>1355</v>
      </c>
      <c r="E648" s="1" t="s">
        <v>3995</v>
      </c>
      <c r="F648" s="1">
        <v>142</v>
      </c>
      <c r="G648" s="1" t="s">
        <v>812</v>
      </c>
      <c r="H648" s="1" t="s">
        <v>10</v>
      </c>
      <c r="I648" s="1" t="s">
        <v>1504</v>
      </c>
      <c r="J648" s="1" t="s">
        <v>1358</v>
      </c>
      <c r="K648" s="1" t="s">
        <v>3996</v>
      </c>
      <c r="L648" s="1" t="s">
        <v>3997</v>
      </c>
      <c r="M648" s="1" t="s">
        <v>3998</v>
      </c>
      <c r="N648" s="1" t="s">
        <v>3865</v>
      </c>
    </row>
    <row r="649" spans="1:14" s="2" customFormat="1" x14ac:dyDescent="0.25">
      <c r="A649" s="1">
        <v>6363</v>
      </c>
      <c r="B649" s="1">
        <v>11700154706</v>
      </c>
      <c r="C649" s="1" t="s">
        <v>3999</v>
      </c>
      <c r="D649" s="1" t="s">
        <v>1355</v>
      </c>
      <c r="E649" s="1" t="s">
        <v>4000</v>
      </c>
      <c r="F649" s="1">
        <v>174</v>
      </c>
      <c r="G649" s="1" t="s">
        <v>812</v>
      </c>
      <c r="H649" s="1" t="s">
        <v>10</v>
      </c>
      <c r="I649" s="1" t="s">
        <v>1522</v>
      </c>
      <c r="J649" s="1" t="s">
        <v>1378</v>
      </c>
      <c r="K649" s="1" t="s">
        <v>4001</v>
      </c>
      <c r="L649" s="1" t="s">
        <v>1524</v>
      </c>
      <c r="M649" s="1" t="s">
        <v>3945</v>
      </c>
      <c r="N649" s="1" t="s">
        <v>3865</v>
      </c>
    </row>
    <row r="650" spans="1:14" x14ac:dyDescent="0.25">
      <c r="A650" s="1">
        <v>3040</v>
      </c>
      <c r="B650" s="1">
        <v>21100840020</v>
      </c>
      <c r="C650" s="1" t="s">
        <v>4002</v>
      </c>
      <c r="D650" s="1" t="s">
        <v>1355</v>
      </c>
      <c r="E650" s="1" t="s">
        <v>4003</v>
      </c>
      <c r="F650" s="1">
        <v>443</v>
      </c>
      <c r="G650" s="1" t="s">
        <v>6</v>
      </c>
      <c r="H650" s="1" t="s">
        <v>10</v>
      </c>
      <c r="I650" s="1" t="s">
        <v>1433</v>
      </c>
      <c r="J650" s="1" t="s">
        <v>1434</v>
      </c>
      <c r="K650" s="1" t="s">
        <v>1672</v>
      </c>
      <c r="L650" s="1" t="s">
        <v>1551</v>
      </c>
      <c r="M650" s="1" t="s">
        <v>4004</v>
      </c>
      <c r="N650" s="1" t="s">
        <v>3865</v>
      </c>
    </row>
    <row r="651" spans="1:14" x14ac:dyDescent="0.25">
      <c r="A651" s="1">
        <v>6095</v>
      </c>
      <c r="B651" s="1">
        <v>5800170451</v>
      </c>
      <c r="C651" s="1" t="s">
        <v>4005</v>
      </c>
      <c r="D651" s="1" t="s">
        <v>1355</v>
      </c>
      <c r="E651" s="1" t="s">
        <v>4006</v>
      </c>
      <c r="F651" s="1">
        <v>187</v>
      </c>
      <c r="G651" s="1" t="s">
        <v>505</v>
      </c>
      <c r="H651" s="1" t="s">
        <v>10</v>
      </c>
      <c r="I651" s="1" t="s">
        <v>1522</v>
      </c>
      <c r="J651" s="1" t="s">
        <v>1378</v>
      </c>
      <c r="K651" s="1" t="s">
        <v>4007</v>
      </c>
      <c r="L651" s="1" t="s">
        <v>1441</v>
      </c>
      <c r="M651" s="1" t="s">
        <v>3934</v>
      </c>
      <c r="N651" s="1" t="s">
        <v>3865</v>
      </c>
    </row>
    <row r="652" spans="1:14" x14ac:dyDescent="0.25">
      <c r="A652" s="1">
        <v>2515</v>
      </c>
      <c r="B652" s="1">
        <v>21100215938</v>
      </c>
      <c r="C652" s="1" t="s">
        <v>4008</v>
      </c>
      <c r="D652" s="1" t="s">
        <v>1355</v>
      </c>
      <c r="E652" s="1" t="s">
        <v>4009</v>
      </c>
      <c r="F652" s="1">
        <v>533</v>
      </c>
      <c r="G652" s="1" t="s">
        <v>309</v>
      </c>
      <c r="H652" s="1" t="s">
        <v>10</v>
      </c>
      <c r="I652" s="1" t="s">
        <v>1397</v>
      </c>
      <c r="J652" s="1" t="s">
        <v>1385</v>
      </c>
      <c r="K652" s="1" t="s">
        <v>4010</v>
      </c>
      <c r="L652" s="1" t="s">
        <v>1441</v>
      </c>
      <c r="M652" s="1" t="s">
        <v>3914</v>
      </c>
      <c r="N652" s="1" t="s">
        <v>3865</v>
      </c>
    </row>
    <row r="653" spans="1:14" s="2" customFormat="1" x14ac:dyDescent="0.25">
      <c r="A653" s="1">
        <v>5016</v>
      </c>
      <c r="B653" s="1">
        <v>6600153105</v>
      </c>
      <c r="C653" s="1" t="s">
        <v>4011</v>
      </c>
      <c r="D653" s="1" t="s">
        <v>1355</v>
      </c>
      <c r="E653" s="1" t="s">
        <v>4012</v>
      </c>
      <c r="F653" s="1">
        <v>245</v>
      </c>
      <c r="G653" s="1" t="s">
        <v>505</v>
      </c>
      <c r="H653" s="1" t="s">
        <v>10</v>
      </c>
      <c r="I653" s="1" t="s">
        <v>1357</v>
      </c>
      <c r="J653" s="1" t="s">
        <v>1358</v>
      </c>
      <c r="K653" s="1" t="s">
        <v>4011</v>
      </c>
      <c r="L653" s="1" t="s">
        <v>1380</v>
      </c>
      <c r="M653" s="1" t="s">
        <v>3889</v>
      </c>
      <c r="N653" s="1" t="s">
        <v>3865</v>
      </c>
    </row>
    <row r="654" spans="1:14" x14ac:dyDescent="0.25">
      <c r="A654" s="1">
        <v>6061</v>
      </c>
      <c r="B654" s="1">
        <v>10800153304</v>
      </c>
      <c r="C654" s="1" t="s">
        <v>4013</v>
      </c>
      <c r="D654" s="1" t="s">
        <v>1355</v>
      </c>
      <c r="E654" s="1" t="s">
        <v>4014</v>
      </c>
      <c r="F654" s="1">
        <v>189</v>
      </c>
      <c r="G654" s="1" t="s">
        <v>812</v>
      </c>
      <c r="H654" s="1" t="s">
        <v>10</v>
      </c>
      <c r="I654" s="1" t="s">
        <v>1357</v>
      </c>
      <c r="J654" s="1" t="s">
        <v>1358</v>
      </c>
      <c r="K654" s="1" t="s">
        <v>4015</v>
      </c>
      <c r="L654" s="1" t="s">
        <v>1380</v>
      </c>
      <c r="M654" s="1" t="s">
        <v>3945</v>
      </c>
      <c r="N654" s="1" t="s">
        <v>3865</v>
      </c>
    </row>
    <row r="655" spans="1:14" x14ac:dyDescent="0.25">
      <c r="A655" s="1">
        <v>4749</v>
      </c>
      <c r="B655" s="1">
        <v>21100824951</v>
      </c>
      <c r="C655" s="1" t="s">
        <v>4016</v>
      </c>
      <c r="D655" s="1" t="s">
        <v>1355</v>
      </c>
      <c r="E655" s="1" t="s">
        <v>4017</v>
      </c>
      <c r="F655" s="1">
        <v>262</v>
      </c>
      <c r="G655" s="1" t="s">
        <v>505</v>
      </c>
      <c r="H655" s="1" t="s">
        <v>10</v>
      </c>
      <c r="I655" s="1" t="s">
        <v>1357</v>
      </c>
      <c r="J655" s="1" t="s">
        <v>1358</v>
      </c>
      <c r="K655" s="1" t="s">
        <v>3875</v>
      </c>
      <c r="L655" s="1" t="s">
        <v>1551</v>
      </c>
      <c r="M655" s="1" t="s">
        <v>4018</v>
      </c>
      <c r="N655" s="1" t="s">
        <v>3865</v>
      </c>
    </row>
    <row r="656" spans="1:14" x14ac:dyDescent="0.25">
      <c r="A656" s="1">
        <v>2932</v>
      </c>
      <c r="B656" s="1">
        <v>19300156930</v>
      </c>
      <c r="C656" s="1" t="s">
        <v>4019</v>
      </c>
      <c r="D656" s="1" t="s">
        <v>1355</v>
      </c>
      <c r="E656" s="1" t="s">
        <v>4020</v>
      </c>
      <c r="F656" s="1">
        <v>458</v>
      </c>
      <c r="G656" s="1" t="s">
        <v>309</v>
      </c>
      <c r="H656" s="1" t="s">
        <v>10</v>
      </c>
      <c r="I656" s="1" t="s">
        <v>1397</v>
      </c>
      <c r="J656" s="1" t="s">
        <v>1385</v>
      </c>
      <c r="K656" s="1" t="s">
        <v>1899</v>
      </c>
      <c r="L656" s="1" t="s">
        <v>1412</v>
      </c>
      <c r="M656" s="1" t="s">
        <v>3914</v>
      </c>
      <c r="N656" s="1" t="s">
        <v>3865</v>
      </c>
    </row>
    <row r="657" spans="1:14" x14ac:dyDescent="0.25">
      <c r="A657" s="1">
        <v>4408</v>
      </c>
      <c r="B657" s="1">
        <v>21100432496</v>
      </c>
      <c r="C657" s="1" t="s">
        <v>4021</v>
      </c>
      <c r="D657" s="1" t="s">
        <v>1355</v>
      </c>
      <c r="E657" s="1" t="s">
        <v>4022</v>
      </c>
      <c r="F657" s="1">
        <v>288</v>
      </c>
      <c r="G657" s="1" t="s">
        <v>309</v>
      </c>
      <c r="H657" s="1" t="s">
        <v>10</v>
      </c>
      <c r="I657" s="1" t="s">
        <v>1614</v>
      </c>
      <c r="J657" s="1" t="s">
        <v>1358</v>
      </c>
      <c r="K657" s="1" t="s">
        <v>4023</v>
      </c>
      <c r="L657" s="1" t="s">
        <v>1429</v>
      </c>
      <c r="M657" s="1" t="s">
        <v>3868</v>
      </c>
      <c r="N657" s="1" t="s">
        <v>3865</v>
      </c>
    </row>
    <row r="658" spans="1:14" x14ac:dyDescent="0.25">
      <c r="A658" s="1">
        <v>2967</v>
      </c>
      <c r="B658" s="1">
        <v>21100855986</v>
      </c>
      <c r="C658" s="1" t="s">
        <v>4024</v>
      </c>
      <c r="D658" s="1" t="s">
        <v>1355</v>
      </c>
      <c r="E658" s="1" t="s">
        <v>4025</v>
      </c>
      <c r="F658" s="1">
        <v>453</v>
      </c>
      <c r="G658" s="1" t="s">
        <v>6</v>
      </c>
      <c r="H658" s="1" t="s">
        <v>10</v>
      </c>
      <c r="I658" s="1" t="s">
        <v>1357</v>
      </c>
      <c r="J658" s="1" t="s">
        <v>1358</v>
      </c>
      <c r="K658" s="1" t="s">
        <v>2434</v>
      </c>
      <c r="L658" s="1" t="s">
        <v>1475</v>
      </c>
      <c r="M658" s="1" t="s">
        <v>4026</v>
      </c>
      <c r="N658" s="1" t="s">
        <v>3865</v>
      </c>
    </row>
    <row r="659" spans="1:14" x14ac:dyDescent="0.25">
      <c r="A659" s="1">
        <v>6335</v>
      </c>
      <c r="B659" s="1">
        <v>21100784205</v>
      </c>
      <c r="C659" s="1" t="s">
        <v>4027</v>
      </c>
      <c r="D659" s="1" t="s">
        <v>1355</v>
      </c>
      <c r="E659" s="1" t="s">
        <v>4028</v>
      </c>
      <c r="F659" s="1">
        <v>176</v>
      </c>
      <c r="G659" s="1" t="s">
        <v>812</v>
      </c>
      <c r="H659" s="1" t="s">
        <v>10</v>
      </c>
      <c r="I659" s="1" t="s">
        <v>1504</v>
      </c>
      <c r="J659" s="1" t="s">
        <v>1358</v>
      </c>
      <c r="K659" s="1" t="s">
        <v>4029</v>
      </c>
      <c r="L659" s="1" t="s">
        <v>1826</v>
      </c>
      <c r="M659" s="1" t="s">
        <v>3945</v>
      </c>
      <c r="N659" s="1" t="s">
        <v>3865</v>
      </c>
    </row>
    <row r="660" spans="1:14" x14ac:dyDescent="0.25">
      <c r="A660" s="1">
        <v>4348</v>
      </c>
      <c r="B660" s="1">
        <v>23132</v>
      </c>
      <c r="C660" s="1" t="s">
        <v>4030</v>
      </c>
      <c r="D660" s="1" t="s">
        <v>1355</v>
      </c>
      <c r="E660" s="1" t="s">
        <v>4031</v>
      </c>
      <c r="F660" s="1">
        <v>293</v>
      </c>
      <c r="G660" s="1" t="s">
        <v>309</v>
      </c>
      <c r="H660" s="1" t="s">
        <v>10</v>
      </c>
      <c r="I660" s="1" t="s">
        <v>1357</v>
      </c>
      <c r="J660" s="1" t="s">
        <v>1358</v>
      </c>
      <c r="K660" s="1" t="s">
        <v>2490</v>
      </c>
      <c r="L660" s="1" t="s">
        <v>4032</v>
      </c>
      <c r="M660" s="1" t="s">
        <v>4033</v>
      </c>
      <c r="N660" s="1" t="s">
        <v>3865</v>
      </c>
    </row>
    <row r="661" spans="1:14" x14ac:dyDescent="0.25">
      <c r="A661" s="1">
        <v>6904</v>
      </c>
      <c r="B661" s="1">
        <v>21100888590</v>
      </c>
      <c r="C661" s="1" t="s">
        <v>4034</v>
      </c>
      <c r="D661" s="1" t="s">
        <v>1355</v>
      </c>
      <c r="E661" s="1" t="s">
        <v>4035</v>
      </c>
      <c r="F661" s="1">
        <v>150</v>
      </c>
      <c r="G661" s="1" t="s">
        <v>505</v>
      </c>
      <c r="H661" s="1" t="s">
        <v>10</v>
      </c>
      <c r="I661" s="1" t="s">
        <v>1614</v>
      </c>
      <c r="J661" s="1" t="s">
        <v>1358</v>
      </c>
      <c r="K661" s="1" t="s">
        <v>4036</v>
      </c>
      <c r="L661" s="1" t="s">
        <v>1628</v>
      </c>
      <c r="M661" s="1" t="s">
        <v>3864</v>
      </c>
      <c r="N661" s="1" t="s">
        <v>3865</v>
      </c>
    </row>
    <row r="662" spans="1:14" x14ac:dyDescent="0.25">
      <c r="A662" s="1">
        <v>7727</v>
      </c>
      <c r="B662" s="1">
        <v>21100827878</v>
      </c>
      <c r="C662" s="1" t="s">
        <v>4037</v>
      </c>
      <c r="D662" s="1" t="s">
        <v>1355</v>
      </c>
      <c r="E662" s="1" t="s">
        <v>4038</v>
      </c>
      <c r="F662" s="1">
        <v>119</v>
      </c>
      <c r="G662" s="1" t="s">
        <v>812</v>
      </c>
      <c r="H662" s="1" t="s">
        <v>10</v>
      </c>
      <c r="I662" s="1" t="s">
        <v>1397</v>
      </c>
      <c r="J662" s="1" t="s">
        <v>1385</v>
      </c>
      <c r="K662" s="1" t="s">
        <v>1899</v>
      </c>
      <c r="L662" s="1" t="s">
        <v>1429</v>
      </c>
      <c r="M662" s="1" t="s">
        <v>4039</v>
      </c>
      <c r="N662" s="1" t="s">
        <v>3865</v>
      </c>
    </row>
    <row r="663" spans="1:14" x14ac:dyDescent="0.25">
      <c r="A663" s="1">
        <v>241</v>
      </c>
      <c r="B663" s="1">
        <v>21100886215</v>
      </c>
      <c r="C663" s="1" t="s">
        <v>4040</v>
      </c>
      <c r="D663" s="1" t="s">
        <v>1355</v>
      </c>
      <c r="E663" s="1" t="s">
        <v>4041</v>
      </c>
      <c r="F663" s="1">
        <v>2101</v>
      </c>
      <c r="G663" s="1" t="s">
        <v>6</v>
      </c>
      <c r="H663" s="1" t="s">
        <v>10</v>
      </c>
      <c r="I663" s="1" t="s">
        <v>1433</v>
      </c>
      <c r="J663" s="1" t="s">
        <v>1434</v>
      </c>
      <c r="K663" s="1" t="s">
        <v>4042</v>
      </c>
      <c r="L663" s="1" t="s">
        <v>1429</v>
      </c>
      <c r="M663" s="1" t="s">
        <v>4043</v>
      </c>
      <c r="N663" s="1" t="s">
        <v>3865</v>
      </c>
    </row>
    <row r="664" spans="1:14" x14ac:dyDescent="0.25">
      <c r="A664" s="1">
        <v>3696</v>
      </c>
      <c r="B664" s="1">
        <v>21100843015</v>
      </c>
      <c r="C664" s="1" t="s">
        <v>4044</v>
      </c>
      <c r="D664" s="1" t="s">
        <v>1355</v>
      </c>
      <c r="E664" s="1" t="s">
        <v>4045</v>
      </c>
      <c r="F664" s="1">
        <v>356</v>
      </c>
      <c r="G664" s="1" t="s">
        <v>309</v>
      </c>
      <c r="H664" s="1" t="s">
        <v>10</v>
      </c>
      <c r="I664" s="1" t="s">
        <v>1445</v>
      </c>
      <c r="J664" s="1" t="s">
        <v>1378</v>
      </c>
      <c r="K664" s="1" t="s">
        <v>4046</v>
      </c>
      <c r="L664" s="1" t="s">
        <v>1551</v>
      </c>
      <c r="M664" s="1" t="s">
        <v>4047</v>
      </c>
      <c r="N664" s="1" t="s">
        <v>3865</v>
      </c>
    </row>
    <row r="665" spans="1:14" x14ac:dyDescent="0.25">
      <c r="A665" s="1">
        <v>2332</v>
      </c>
      <c r="B665" s="1">
        <v>21101040697</v>
      </c>
      <c r="C665" s="1" t="s">
        <v>4048</v>
      </c>
      <c r="D665" s="1" t="s">
        <v>1355</v>
      </c>
      <c r="E665" s="1" t="s">
        <v>4049</v>
      </c>
      <c r="F665" s="1">
        <v>570</v>
      </c>
      <c r="G665" s="1" t="s">
        <v>6</v>
      </c>
      <c r="H665" s="1" t="s">
        <v>10</v>
      </c>
      <c r="I665" s="1" t="s">
        <v>1445</v>
      </c>
      <c r="J665" s="1" t="s">
        <v>1378</v>
      </c>
      <c r="K665" s="1" t="s">
        <v>4046</v>
      </c>
      <c r="L665" s="1" t="s">
        <v>1641</v>
      </c>
      <c r="M665" s="1" t="s">
        <v>4050</v>
      </c>
      <c r="N665" s="1" t="s">
        <v>3865</v>
      </c>
    </row>
    <row r="666" spans="1:14" x14ac:dyDescent="0.25">
      <c r="A666" s="1">
        <v>7549</v>
      </c>
      <c r="B666" s="1">
        <v>21100455574</v>
      </c>
      <c r="C666" s="1" t="s">
        <v>4051</v>
      </c>
      <c r="D666" s="1" t="s">
        <v>1355</v>
      </c>
      <c r="E666" s="1" t="s">
        <v>4052</v>
      </c>
      <c r="F666" s="1">
        <v>125</v>
      </c>
      <c r="G666" s="1" t="s">
        <v>812</v>
      </c>
      <c r="I666" s="1" t="s">
        <v>1445</v>
      </c>
      <c r="J666" s="1" t="s">
        <v>1378</v>
      </c>
      <c r="K666" s="1" t="s">
        <v>4053</v>
      </c>
      <c r="L666" s="1" t="s">
        <v>1891</v>
      </c>
      <c r="M666" s="1" t="s">
        <v>4054</v>
      </c>
      <c r="N666" s="1" t="s">
        <v>3865</v>
      </c>
    </row>
    <row r="667" spans="1:14" x14ac:dyDescent="0.25">
      <c r="A667" s="1">
        <v>7571</v>
      </c>
      <c r="B667" s="1">
        <v>26461</v>
      </c>
      <c r="C667" s="1" t="s">
        <v>3865</v>
      </c>
      <c r="D667" s="1" t="s">
        <v>1355</v>
      </c>
      <c r="E667" s="1">
        <v>1345486</v>
      </c>
      <c r="F667" s="1">
        <v>124</v>
      </c>
      <c r="G667" s="1" t="s">
        <v>812</v>
      </c>
      <c r="H667" s="1" t="s">
        <v>10</v>
      </c>
      <c r="I667" s="1" t="s">
        <v>1445</v>
      </c>
      <c r="J667" s="1" t="s">
        <v>1378</v>
      </c>
      <c r="K667" s="1" t="s">
        <v>4055</v>
      </c>
      <c r="L667" s="1" t="s">
        <v>4056</v>
      </c>
      <c r="M667" s="1" t="s">
        <v>4057</v>
      </c>
      <c r="N667" s="1" t="s">
        <v>3865</v>
      </c>
    </row>
    <row r="668" spans="1:14" x14ac:dyDescent="0.25">
      <c r="A668" s="1">
        <v>4507</v>
      </c>
      <c r="B668" s="1">
        <v>4700153602</v>
      </c>
      <c r="C668" s="1" t="s">
        <v>4058</v>
      </c>
      <c r="D668" s="1" t="s">
        <v>1355</v>
      </c>
      <c r="E668" s="1">
        <v>15174522</v>
      </c>
      <c r="F668" s="1">
        <v>280</v>
      </c>
      <c r="G668" s="1" t="s">
        <v>309</v>
      </c>
      <c r="I668" s="1" t="s">
        <v>1357</v>
      </c>
      <c r="J668" s="1" t="s">
        <v>1358</v>
      </c>
      <c r="K668" s="1" t="s">
        <v>4059</v>
      </c>
      <c r="L668" s="1" t="s">
        <v>1628</v>
      </c>
      <c r="M668" s="1" t="s">
        <v>4047</v>
      </c>
      <c r="N668" s="1" t="s">
        <v>3865</v>
      </c>
    </row>
    <row r="669" spans="1:14" x14ac:dyDescent="0.25">
      <c r="A669" s="1">
        <v>8144</v>
      </c>
      <c r="B669" s="1">
        <v>21100199345</v>
      </c>
      <c r="C669" s="1" t="s">
        <v>4060</v>
      </c>
      <c r="D669" s="1" t="s">
        <v>1355</v>
      </c>
      <c r="E669" s="1" t="s">
        <v>4061</v>
      </c>
      <c r="F669" s="1">
        <v>105</v>
      </c>
      <c r="G669" s="1" t="s">
        <v>812</v>
      </c>
      <c r="H669" s="1" t="s">
        <v>10</v>
      </c>
      <c r="I669" s="1" t="s">
        <v>1533</v>
      </c>
      <c r="J669" s="1" t="s">
        <v>1378</v>
      </c>
      <c r="K669" s="1" t="s">
        <v>4062</v>
      </c>
      <c r="L669" s="1" t="s">
        <v>1922</v>
      </c>
      <c r="M669" s="1" t="s">
        <v>4063</v>
      </c>
      <c r="N669" s="1" t="s">
        <v>3865</v>
      </c>
    </row>
    <row r="670" spans="1:14" s="2" customFormat="1" x14ac:dyDescent="0.25">
      <c r="A670" s="1">
        <v>3133</v>
      </c>
      <c r="B670" s="1">
        <v>21100199534</v>
      </c>
      <c r="C670" s="1" t="s">
        <v>4064</v>
      </c>
      <c r="D670" s="1" t="s">
        <v>1355</v>
      </c>
      <c r="E670" s="1" t="s">
        <v>4065</v>
      </c>
      <c r="F670" s="1">
        <v>431</v>
      </c>
      <c r="G670" s="1" t="s">
        <v>309</v>
      </c>
      <c r="H670" s="1" t="s">
        <v>10</v>
      </c>
      <c r="I670" s="1" t="s">
        <v>1397</v>
      </c>
      <c r="J670" s="1" t="s">
        <v>1385</v>
      </c>
      <c r="K670" s="1" t="s">
        <v>4066</v>
      </c>
      <c r="L670" s="1" t="s">
        <v>1524</v>
      </c>
      <c r="M670" s="1" t="s">
        <v>3914</v>
      </c>
      <c r="N670" s="1" t="s">
        <v>3865</v>
      </c>
    </row>
    <row r="671" spans="1:14" x14ac:dyDescent="0.25">
      <c r="A671" s="1">
        <v>7522</v>
      </c>
      <c r="B671" s="1">
        <v>21100202129</v>
      </c>
      <c r="C671" s="1" t="s">
        <v>4067</v>
      </c>
      <c r="D671" s="1" t="s">
        <v>1355</v>
      </c>
      <c r="E671" s="1" t="s">
        <v>4068</v>
      </c>
      <c r="F671" s="1">
        <v>126</v>
      </c>
      <c r="G671" s="1" t="s">
        <v>505</v>
      </c>
      <c r="H671" s="1" t="s">
        <v>10</v>
      </c>
      <c r="I671" s="1" t="s">
        <v>1397</v>
      </c>
      <c r="J671" s="1" t="s">
        <v>1385</v>
      </c>
      <c r="K671" s="1" t="s">
        <v>4069</v>
      </c>
      <c r="L671" s="1" t="s">
        <v>1563</v>
      </c>
      <c r="M671" s="1" t="s">
        <v>3885</v>
      </c>
      <c r="N671" s="1" t="s">
        <v>3865</v>
      </c>
    </row>
    <row r="672" spans="1:14" x14ac:dyDescent="0.25">
      <c r="A672" s="1">
        <v>2997</v>
      </c>
      <c r="B672" s="1">
        <v>23858</v>
      </c>
      <c r="C672" s="1" t="s">
        <v>4070</v>
      </c>
      <c r="D672" s="1" t="s">
        <v>1355</v>
      </c>
      <c r="E672" s="1">
        <v>13026488</v>
      </c>
      <c r="F672" s="1">
        <v>449</v>
      </c>
      <c r="G672" s="1" t="s">
        <v>309</v>
      </c>
      <c r="I672" s="1" t="s">
        <v>1885</v>
      </c>
      <c r="J672" s="1" t="s">
        <v>1460</v>
      </c>
      <c r="K672" s="1" t="s">
        <v>4071</v>
      </c>
      <c r="L672" s="1" t="s">
        <v>1393</v>
      </c>
      <c r="M672" s="1" t="s">
        <v>3914</v>
      </c>
      <c r="N672" s="1" t="s">
        <v>3865</v>
      </c>
    </row>
  </sheetData>
  <autoFilter ref="A1:N1" xr:uid="{00000000-0001-0000-0000-000000000000}">
    <sortState xmlns:xlrd2="http://schemas.microsoft.com/office/spreadsheetml/2017/richdata2" ref="A2:N672">
      <sortCondition ref="N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WOS</vt:lpstr>
      <vt:lpstr>Scopus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Dorotić Malič</dc:creator>
  <cp:keywords/>
  <dc:description/>
  <cp:lastModifiedBy>Ivana Dorotić Malič</cp:lastModifiedBy>
  <cp:revision/>
  <dcterms:created xsi:type="dcterms:W3CDTF">2024-04-12T06:41:26Z</dcterms:created>
  <dcterms:modified xsi:type="dcterms:W3CDTF">2024-06-11T12:45:26Z</dcterms:modified>
  <cp:category/>
  <cp:contentStatus/>
</cp:coreProperties>
</file>